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z-my.sharepoint.com/personal/tara_henderson_anz_com/Documents/Documents/Personal/SEMBA/"/>
    </mc:Choice>
  </mc:AlternateContent>
  <xr:revisionPtr revIDLastSave="0" documentId="8_{2296A7EA-9904-B24D-B5D1-624D93E7DB1E}" xr6:coauthVersionLast="47" xr6:coauthVersionMax="47" xr10:uidLastSave="{00000000-0000-0000-0000-000000000000}"/>
  <bookViews>
    <workbookView xWindow="0" yWindow="760" windowWidth="30240" windowHeight="18880" xr2:uid="{96105F1A-7FC9-2941-8F4B-D98C0567C6A4}"/>
  </bookViews>
  <sheets>
    <sheet name="Balance Sheet FY26" sheetId="4" r:id="rId1"/>
    <sheet name="Revenue Statement FY26" sheetId="3" r:id="rId2"/>
    <sheet name="raw_transactionsFY26" sheetId="8" r:id="rId3"/>
    <sheet name="Transaction_Categories" sheetId="6" r:id="rId4"/>
  </sheets>
  <definedNames>
    <definedName name="_xlnm._FilterDatabase" localSheetId="2" hidden="1">raw_transactionsFY26!$A$1:$F$125</definedName>
    <definedName name="Transaction_Categories">Transaction_Categories!$A$2:$A$17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3" l="1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2" i="8"/>
  <c r="B27" i="3"/>
  <c r="B26" i="3"/>
  <c r="B25" i="3"/>
  <c r="B24" i="3"/>
  <c r="B23" i="3"/>
  <c r="B22" i="3"/>
  <c r="B21" i="3"/>
  <c r="B20" i="3"/>
  <c r="B19" i="3"/>
  <c r="B12" i="3"/>
  <c r="B10" i="3"/>
  <c r="B9" i="3"/>
  <c r="B8" i="3"/>
  <c r="B7" i="4"/>
  <c r="B29" i="3" l="1"/>
  <c r="B15" i="4"/>
  <c r="B9" i="4"/>
  <c r="B22" i="4"/>
  <c r="C37" i="3"/>
  <c r="B14" i="3"/>
  <c r="B33" i="3" l="1"/>
  <c r="B25" i="4"/>
  <c r="B17" i="4"/>
</calcChain>
</file>

<file path=xl/sharedStrings.xml><?xml version="1.0" encoding="utf-8"?>
<sst xmlns="http://schemas.openxmlformats.org/spreadsheetml/2006/main" count="231" uniqueCount="137">
  <si>
    <t>INTEREST</t>
  </si>
  <si>
    <t>Date</t>
  </si>
  <si>
    <t>Amount</t>
  </si>
  <si>
    <t>Description</t>
  </si>
  <si>
    <t>Category</t>
  </si>
  <si>
    <t>Credit/Debit</t>
  </si>
  <si>
    <t>Membership Revenue</t>
  </si>
  <si>
    <t>Membership Refund</t>
  </si>
  <si>
    <t>Equpment Hire Revenue</t>
  </si>
  <si>
    <t>Events Expense - Social</t>
  </si>
  <si>
    <t>Equipment Hire Expense</t>
  </si>
  <si>
    <t>Events Revenue - Social</t>
  </si>
  <si>
    <t>Events Expense - Educational</t>
  </si>
  <si>
    <t>Admin Expense</t>
  </si>
  <si>
    <t>Grant Revenue</t>
  </si>
  <si>
    <t>Income</t>
  </si>
  <si>
    <t>Total Income</t>
  </si>
  <si>
    <t>Expenses</t>
  </si>
  <si>
    <t>Net Ordinary Income</t>
  </si>
  <si>
    <t>Total Expenses</t>
  </si>
  <si>
    <t>Accumulated Surplus (Cash) at beginning of year:</t>
  </si>
  <si>
    <t>Accumulated Surplus at end of year:</t>
  </si>
  <si>
    <t>SEMBA Ordinary Income/Expense Statement</t>
  </si>
  <si>
    <t>SEMBA Balance Sheet</t>
  </si>
  <si>
    <t>Assets</t>
  </si>
  <si>
    <t>Cash at bank</t>
  </si>
  <si>
    <t>Total Current Assets</t>
  </si>
  <si>
    <t>Current Assets</t>
  </si>
  <si>
    <t>Non-Current Assets</t>
  </si>
  <si>
    <t>Total Non-Current Assets</t>
  </si>
  <si>
    <t>Equipment - pumps and pillows</t>
  </si>
  <si>
    <t>Library</t>
  </si>
  <si>
    <t>* All equipment was fully depreciated in FY20-21, therefore value is $0</t>
  </si>
  <si>
    <t>TOTAL ASSETS</t>
  </si>
  <si>
    <t>Liabilities</t>
  </si>
  <si>
    <t>Bonds Held</t>
  </si>
  <si>
    <t>Total Member Funds</t>
  </si>
  <si>
    <t>TOTAL LIABILITIES</t>
  </si>
  <si>
    <t>Playgroup Expense</t>
  </si>
  <si>
    <t>Consumer Affairs Victoria</t>
  </si>
  <si>
    <t>Equipment Hire Revenue Inc $200 bond</t>
  </si>
  <si>
    <t>Check</t>
  </si>
  <si>
    <t>Mothers Day Gifts</t>
  </si>
  <si>
    <t>AMBA convention - zero sum</t>
  </si>
  <si>
    <t>AMBA Affiliation</t>
  </si>
  <si>
    <t>DIRECT CREDIT STRIPE              0495126208 STRIPE-Q7SKZFMMXA4</t>
  </si>
  <si>
    <t>DIRECT CREDIT STRIPE              0493817632 STRIPE-LFXQDMYIN64</t>
  </si>
  <si>
    <t>Osko Payment Sent Photography ice and fruit Anna Arkell 833967440</t>
  </si>
  <si>
    <t>Osko Payment Sent Photography toy library Cameron and Louise F 833560455</t>
  </si>
  <si>
    <t>Osko Payment Sent Photography merch Kelly Gordon 833559710</t>
  </si>
  <si>
    <t>Osko Payment Sent Photography food Rohini Chari 833450461</t>
  </si>
  <si>
    <t>Osko Payment Sent Photography snacks Mariona Diaz Benito 833095084</t>
  </si>
  <si>
    <t>Osko Payment Sent Playgroup snacks Kelly Gordon 831992204</t>
  </si>
  <si>
    <t>Osko Payment Sent Photography bakery items Anna Arkell 831990287</t>
  </si>
  <si>
    <t>DIRECT CREDIT Grill'd Pty Ltd     0492849688 Paid by Grilld</t>
  </si>
  <si>
    <t>DIRECT CREDIT STRIPE              0489860989 STRIPE-C11TFMPITV1</t>
  </si>
  <si>
    <t>DIRECT CREDIT STRIPE              0487975751 STRIPE-UWQ73C1RXBL</t>
  </si>
  <si>
    <t>DIRECT CREDIT STRIPE              0486247153 STRIPE-OFH3WQSHCTD</t>
  </si>
  <si>
    <t>DIRECT CREDIT STRIPE              0485147533 STRIPE-IZ9OWB7F3D6</t>
  </si>
  <si>
    <t>DIRECT CREDIT STRIPE              0484724047 STRIPE-D1ADW3OUWDU</t>
  </si>
  <si>
    <t>DIRECT CREDIT STRIPE              0481606351 STRIPE-4JVHUYAQDO6</t>
  </si>
  <si>
    <t>DIRECT CREDIT STRIPE              0480068375 STRIPE-BRZ9LFEXJU5</t>
  </si>
  <si>
    <t>DIRECT CREDIT STRIPE              0479326872 STRIPE-HGBZLOLSFS1</t>
  </si>
  <si>
    <t>DIRECT CREDIT STRIPE              0471418152 STRIPE-WFkvxgmq1th</t>
  </si>
  <si>
    <t>TRANSACTION FEES CHARGED TRANSACTION FEES CHARGED 12/25</t>
  </si>
  <si>
    <t>DIRECT CREDIT STRIPE              0470883903 STRIPE-tyOE1tkKEoO</t>
  </si>
  <si>
    <t>Osko Payment Sent End of year gifts Kelly Gordon 791949957</t>
  </si>
  <si>
    <t>Osko Payment Sent SEMBA end of year Cameron and Louise F 786886911</t>
  </si>
  <si>
    <t>Osko Payment Sent SEMBA thank-you Mr Quick Whip MK Cat 784914025</t>
  </si>
  <si>
    <t>DIRECT CREDIT STRIPE              0464798465 STRIPE-ZWga5TaAGEA</t>
  </si>
  <si>
    <t>Osko Payment Sent End of year bbq Belinda Conane Chris 779761015</t>
  </si>
  <si>
    <t>Osko Payment Sent End of year prezzies Anna Arkell 778093865</t>
  </si>
  <si>
    <t>Osko Payment Sent End of year prezzies Mariona Diaz Benito 777634019</t>
  </si>
  <si>
    <t>TRANSACTION FEES CHARGED TRANSACTION FEES CHARGED 11/25</t>
  </si>
  <si>
    <t>DIRECT CREDIT STRIPE              0461961060 STRIPE-TJom0S5kRZC</t>
  </si>
  <si>
    <t>DIRECT CREDIT STRIPE              0460486209 STRIPE-Lu4asojJVpS</t>
  </si>
  <si>
    <t>Osko Payment Sent End of year party Kelly Gordon 766393736</t>
  </si>
  <si>
    <t>Osko Payment Received Pump hire M Steinkoler MADELINE STEINKOLER 763936900</t>
  </si>
  <si>
    <t>TRANSACTION FEES CHARGED TRANSACTION FEES CHARGED 10/25</t>
  </si>
  <si>
    <t>Osko Payment Sent Rohini Fairfeed Anna Arkell 761503188</t>
  </si>
  <si>
    <t>DIRECT CREDIT STRIPE              0453510257 STRIPE-lb7TRgZGRRq</t>
  </si>
  <si>
    <t>Osko Payment Received Steinkoler Pump Kit Hire Jonathan Bryce 758254198</t>
  </si>
  <si>
    <t>Osko Payment Sent Pump bond return Rhiannon and Caio Le 752331365</t>
  </si>
  <si>
    <t>DIRECT CREDIT STRIPE              0447877744 STRIPE-o0Moga7RxAw</t>
  </si>
  <si>
    <t>DIRECT CREDIT STRIPE              0445176420 STRIPE-oUYbohZc7iq</t>
  </si>
  <si>
    <t>DIRECT CREDIT STRIPE              0443936467 STRIPE-xvkm8FpAUty</t>
  </si>
  <si>
    <t>DIRECT CREDIT STRIPE              0442027568 STRIPE-fqZK1Yn8Y0Q</t>
  </si>
  <si>
    <t>DIRECT CREDIT STRIPE              0439742433 STRIPE-tPiHrPNVzlm</t>
  </si>
  <si>
    <t>Osko Payment Received 1 month extension hire Madela Caio J Ledingham 731826246</t>
  </si>
  <si>
    <t>DIRECT CREDIT STRIPE              0438253755 STRIPE-I14ocFSXWNr</t>
  </si>
  <si>
    <t>DIRECT CREDIT CBA                 0437273432 Donation from WMBA</t>
  </si>
  <si>
    <t>TRANSACTION FEES CHARGED TRANSACTION FEES CHARGED 08/25</t>
  </si>
  <si>
    <t>DIRECT CREDIT STRIPE              0435903695 STRIPE-Fq8pDED9fHs</t>
  </si>
  <si>
    <t>DIRECT CREDIT STRIPE              0435175004 STRIPE-mxdnDHQEwlk</t>
  </si>
  <si>
    <t>Osko Payment Sent SEMBA pump bond return Kieran and Ness 724120668</t>
  </si>
  <si>
    <t>DIRECT CREDIT STRIPE              0434050449 STRIPE-fxNC0xcmL9p</t>
  </si>
  <si>
    <t>Osko Payment Received Hire - Breast Pump Caio J Ledingham 720382345</t>
  </si>
  <si>
    <t>DIRECT CREDIT STRIPE              0431805642 STRIPE-mlfxOjuddeI</t>
  </si>
  <si>
    <t>TRANSACTION FEES CHARGED TRANSACTION FEES CHARGED 07/25</t>
  </si>
  <si>
    <t>DIRECT CREDIT STRIPE              0427577364 STRIPE-V0VXr9kXam8</t>
  </si>
  <si>
    <t>DIRECT CREDIT STRIPE              0426797264 STRIPE-Kroxu7TVFzq</t>
  </si>
  <si>
    <t>DIRECT CREDIT STRIPE              0425379521 STRIPE-PcIh8KZX87H</t>
  </si>
  <si>
    <t>Osko Payment Sent CAV reimbursement Kelly Gordon 701361061</t>
  </si>
  <si>
    <t>Osko Payment Sent SEMBA Bond returned GEORGIA DRAGATSIKAS 697377702</t>
  </si>
  <si>
    <t>TRANSACTION FEES CHARGED TRANSACTION FEES CHARGED 06/25</t>
  </si>
  <si>
    <t>DIRECT CREDIT STRIPE              0419107870 STRIPE-YVZ8LgF0OGw</t>
  </si>
  <si>
    <t>Osko Payment Sent Easter and Mothers day reimbu&gt; Anna Arkell 683699498</t>
  </si>
  <si>
    <t>DIRECT CREDIT STRIPE              0418034676 STRIPE-QKNNrOfCK3H</t>
  </si>
  <si>
    <t>DIRECT CREDIT STRIPE              0417276197 STRIPE-cwdS2YX4sJo</t>
  </si>
  <si>
    <t>DIRECT CREDIT STRIPE              0415752088 STRIPE-5MKD6eWDMJZ</t>
  </si>
  <si>
    <t>BILL PAYMENT BPAY TO: Bayside City Cncl 2006543349</t>
  </si>
  <si>
    <t>Osko Payment Received Pump Hire Kieran Slat 682266290</t>
  </si>
  <si>
    <t>TRANSACTION FEES CHARGED TRANSACTION FEES CHARGED 05/25</t>
  </si>
  <si>
    <t>DIRECT CREDIT STRIPE              0411247835 STRIPE-N0UsAIoyEzL</t>
  </si>
  <si>
    <t>DIRECT CREDIT STRIPE              0410559174 STRIPE-FFrV7vFDxQ5</t>
  </si>
  <si>
    <t>DIRECT CREDIT STRIPE              0409797096 STRIPE-LriYzMTqu7y</t>
  </si>
  <si>
    <t>DIRECT CREDIT STRIPE              0408345340 STRIPE-u3PszFsd2V2</t>
  </si>
  <si>
    <t>Osko Payment Sent Affiliation SEMBA Australian Multiple 670966402</t>
  </si>
  <si>
    <t>DIRECT CREDIT STRIPE              0405709258 STRIPE-eaRm6SnKPUG</t>
  </si>
  <si>
    <t>Osko Payment Sent Mothers Day DZERT reimburseme&gt; Cameron and Louise F 665561154</t>
  </si>
  <si>
    <t>Osko Payment Sent SEMBA Mothers Day event DZERT 665438099</t>
  </si>
  <si>
    <t>DIRECT CREDIT STRIPE              0404615583 STRIPE-k9Zv1IkIT9K</t>
  </si>
  <si>
    <t>TRANSACTION FEES CHARGED TRANSACTION FEES CHARGED 04/25</t>
  </si>
  <si>
    <t>DIRECT CREDIT STRIPE              0404095766 STRIPE-bfOxXGraYau</t>
  </si>
  <si>
    <t>DIRECT CREDIT STRIPE              0402786922 STRIPE-60dSiJnnwWt</t>
  </si>
  <si>
    <t>DIRECT CREDIT STRIPE              0401838498 STRIPE-P2p7L9E0l9A</t>
  </si>
  <si>
    <t>DIRECT CREDIT STRIPE              0401167985 STRIPE-4r6Dnx1b6xi</t>
  </si>
  <si>
    <t>DIRECT CREDIT STRIPE              0400706861 STRIPE-zzrNgkWxAlR</t>
  </si>
  <si>
    <t>DIRECT CREDIT STRIPE              0399094500 STRIPE-KRByrJmtj6q</t>
  </si>
  <si>
    <t>Osko Payment Sent SEMBA Easter event Mr Quick Whip 651790780</t>
  </si>
  <si>
    <t>Osko Payment Sent Easter supplies Belinda Conane Chris 651789604</t>
  </si>
  <si>
    <t>DIRECT CREDIT STRIPE              0396826275 STRIPE-Ad14YfRqIJN</t>
  </si>
  <si>
    <t>TRANSACTION FEES CHARGED TRANSACTION FEES CHARGED 03/25</t>
  </si>
  <si>
    <t>Fundraising Revenue</t>
  </si>
  <si>
    <t>Apr 2025 - Mar 2026</t>
  </si>
  <si>
    <t>FY25/26</t>
  </si>
  <si>
    <t>As at 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</si>
</sst>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0" fontId="0" fillId="0" borderId="0" xfId="0" applyAlignment="1">
      <alignment horizontal="left" indent="1"/>
    </xf>
    <xf numFmtId="0" fontId="3" fillId="0" borderId="0" xfId="0" applyFont="1"/>
    <xf numFmtId="44" fontId="3" fillId="0" borderId="0" xfId="1" applyFont="1"/>
    <xf numFmtId="44" fontId="0" fillId="0" borderId="0" xfId="1" applyFont="1"/>
    <xf numFmtId="44" fontId="0" fillId="0" borderId="1" xfId="1" applyFont="1" applyBorder="1"/>
    <xf numFmtId="10" fontId="0" fillId="0" borderId="0" xfId="2" applyNumberFormat="1" applyFont="1"/>
    <xf numFmtId="0" fontId="2" fillId="0" borderId="0" xfId="0" applyFont="1" applyAlignment="1">
      <alignment horizontal="left" indent="1"/>
    </xf>
    <xf numFmtId="44" fontId="0" fillId="0" borderId="0" xfId="0" applyNumberFormat="1"/>
    <xf numFmtId="0" fontId="2" fillId="0" borderId="0" xfId="0" applyFont="1"/>
    <xf numFmtId="14" fontId="0" fillId="2" borderId="0" xfId="0" applyNumberFormat="1" applyFill="1"/>
    <xf numFmtId="0" fontId="0" fillId="2" borderId="0" xfId="0" applyFill="1"/>
    <xf numFmtId="14" fontId="0" fillId="0" borderId="0" xfId="0" applyNumberFormat="1" applyFill="1"/>
    <xf numFmtId="0" fontId="0" fillId="0" borderId="0" xfId="0" applyFill="1"/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362D6-C4F5-6B41-A1B7-C20DF02BAB46}">
  <dimension ref="A1:C30"/>
  <sheetViews>
    <sheetView showGridLines="0" tabSelected="1" workbookViewId="0">
      <selection activeCell="B21" sqref="B21"/>
    </sheetView>
  </sheetViews>
  <sheetFormatPr baseColWidth="10" defaultRowHeight="16" x14ac:dyDescent="0.2"/>
  <cols>
    <col min="1" max="1" width="46.6640625" bestFit="1" customWidth="1"/>
    <col min="2" max="2" width="11.5" bestFit="1" customWidth="1"/>
  </cols>
  <sheetData>
    <row r="1" spans="1:3" ht="19" x14ac:dyDescent="0.25">
      <c r="B1" s="3" t="s">
        <v>23</v>
      </c>
    </row>
    <row r="2" spans="1:3" ht="19" x14ac:dyDescent="0.25">
      <c r="B2" s="3" t="s">
        <v>136</v>
      </c>
    </row>
    <row r="3" spans="1:3" x14ac:dyDescent="0.2">
      <c r="B3" s="5"/>
    </row>
    <row r="4" spans="1:3" ht="19" x14ac:dyDescent="0.25">
      <c r="A4" s="3" t="s">
        <v>24</v>
      </c>
      <c r="B4" s="4"/>
    </row>
    <row r="5" spans="1:3" x14ac:dyDescent="0.2">
      <c r="B5" s="5"/>
    </row>
    <row r="6" spans="1:3" x14ac:dyDescent="0.2">
      <c r="A6" s="8" t="s">
        <v>27</v>
      </c>
      <c r="B6" s="5"/>
    </row>
    <row r="7" spans="1:3" x14ac:dyDescent="0.2">
      <c r="A7" s="2" t="s">
        <v>25</v>
      </c>
      <c r="B7" s="5">
        <f>'Revenue Statement FY26'!B37</f>
        <v>4618.18</v>
      </c>
    </row>
    <row r="8" spans="1:3" x14ac:dyDescent="0.2">
      <c r="A8" s="2"/>
      <c r="B8" s="5"/>
    </row>
    <row r="9" spans="1:3" ht="17" thickBot="1" x14ac:dyDescent="0.25">
      <c r="A9" s="2" t="s">
        <v>26</v>
      </c>
      <c r="B9" s="6">
        <f>SUM(B4:B7)</f>
        <v>4618.18</v>
      </c>
    </row>
    <row r="10" spans="1:3" ht="17" thickTop="1" x14ac:dyDescent="0.2">
      <c r="A10" s="2"/>
      <c r="B10" s="5"/>
    </row>
    <row r="11" spans="1:3" x14ac:dyDescent="0.2">
      <c r="A11" s="8" t="s">
        <v>28</v>
      </c>
      <c r="B11" s="5"/>
    </row>
    <row r="12" spans="1:3" x14ac:dyDescent="0.2">
      <c r="A12" s="2" t="s">
        <v>30</v>
      </c>
      <c r="B12" s="5">
        <v>0</v>
      </c>
      <c r="C12" t="s">
        <v>32</v>
      </c>
    </row>
    <row r="13" spans="1:3" x14ac:dyDescent="0.2">
      <c r="A13" s="8" t="s">
        <v>31</v>
      </c>
      <c r="B13" s="5">
        <v>0</v>
      </c>
    </row>
    <row r="15" spans="1:3" ht="17" thickBot="1" x14ac:dyDescent="0.25">
      <c r="A15" s="2" t="s">
        <v>29</v>
      </c>
      <c r="B15" s="6">
        <f>SUM(B12)</f>
        <v>0</v>
      </c>
    </row>
    <row r="16" spans="1:3" ht="17" thickTop="1" x14ac:dyDescent="0.2"/>
    <row r="17" spans="1:3" x14ac:dyDescent="0.2">
      <c r="A17" s="10" t="s">
        <v>33</v>
      </c>
      <c r="B17" s="9">
        <f>SUM(B15+B9)</f>
        <v>4618.18</v>
      </c>
    </row>
    <row r="18" spans="1:3" x14ac:dyDescent="0.2">
      <c r="B18" s="5"/>
    </row>
    <row r="19" spans="1:3" ht="19" x14ac:dyDescent="0.25">
      <c r="A19" s="3" t="s">
        <v>34</v>
      </c>
      <c r="B19" s="5"/>
    </row>
    <row r="20" spans="1:3" x14ac:dyDescent="0.2">
      <c r="A20" s="2" t="s">
        <v>35</v>
      </c>
      <c r="B20" s="5">
        <v>200</v>
      </c>
    </row>
    <row r="21" spans="1:3" x14ac:dyDescent="0.2">
      <c r="A21" s="2"/>
      <c r="B21" s="5"/>
    </row>
    <row r="22" spans="1:3" ht="17" thickBot="1" x14ac:dyDescent="0.25">
      <c r="A22" s="8" t="s">
        <v>37</v>
      </c>
      <c r="B22" s="6">
        <f>SUM(B20:B21)</f>
        <v>200</v>
      </c>
    </row>
    <row r="23" spans="1:3" ht="17" thickTop="1" x14ac:dyDescent="0.2">
      <c r="B23" s="5"/>
    </row>
    <row r="24" spans="1:3" x14ac:dyDescent="0.2">
      <c r="B24" s="5"/>
    </row>
    <row r="25" spans="1:3" ht="19" x14ac:dyDescent="0.25">
      <c r="A25" s="3" t="s">
        <v>36</v>
      </c>
      <c r="B25" s="5">
        <f>B9+B15-B22</f>
        <v>4418.18</v>
      </c>
    </row>
    <row r="26" spans="1:3" x14ac:dyDescent="0.2">
      <c r="B26" s="5"/>
    </row>
    <row r="27" spans="1:3" x14ac:dyDescent="0.2">
      <c r="B27" s="5"/>
    </row>
    <row r="28" spans="1:3" x14ac:dyDescent="0.2">
      <c r="B28" s="5"/>
    </row>
    <row r="29" spans="1:3" x14ac:dyDescent="0.2">
      <c r="B29" s="5"/>
      <c r="C29" s="7"/>
    </row>
    <row r="30" spans="1:3" x14ac:dyDescent="0.2">
      <c r="B30" s="5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56F63-208E-344C-A417-683819EBEB3B}">
  <dimension ref="A2:J37"/>
  <sheetViews>
    <sheetView showGridLines="0" workbookViewId="0">
      <selection activeCell="B38" sqref="B38"/>
    </sheetView>
  </sheetViews>
  <sheetFormatPr baseColWidth="10" defaultRowHeight="16" x14ac:dyDescent="0.2"/>
  <cols>
    <col min="1" max="1" width="46.6640625" bestFit="1" customWidth="1"/>
    <col min="2" max="2" width="11.5" style="5" bestFit="1" customWidth="1"/>
  </cols>
  <sheetData>
    <row r="2" spans="1:10" ht="19" x14ac:dyDescent="0.25">
      <c r="B2" s="3" t="s">
        <v>22</v>
      </c>
    </row>
    <row r="3" spans="1:10" ht="19" x14ac:dyDescent="0.25">
      <c r="B3" s="3" t="s">
        <v>134</v>
      </c>
    </row>
    <row r="4" spans="1:10" x14ac:dyDescent="0.2">
      <c r="J4" s="10"/>
    </row>
    <row r="5" spans="1:10" ht="19" x14ac:dyDescent="0.25">
      <c r="A5" s="3" t="s">
        <v>15</v>
      </c>
      <c r="B5" s="4" t="s">
        <v>135</v>
      </c>
    </row>
    <row r="8" spans="1:10" x14ac:dyDescent="0.2">
      <c r="A8" t="s">
        <v>8</v>
      </c>
      <c r="B8" s="5">
        <f>SUMIF(raw_transactionsFY26!D:D,'Revenue Statement FY26'!A8,raw_transactionsFY26!B:B)+SUMIF(raw_transactionsFY26!D:D,"Equipment Hire Revenue Inc $200 bond",raw_transactionsFY26!B:B)</f>
        <v>750</v>
      </c>
    </row>
    <row r="9" spans="1:10" x14ac:dyDescent="0.2">
      <c r="A9" t="s">
        <v>11</v>
      </c>
      <c r="B9" s="5">
        <f>SUMIF(raw_transactionsFY26!D:D,'Revenue Statement FY26'!A9,raw_transactionsFY26!B:B)</f>
        <v>0</v>
      </c>
    </row>
    <row r="10" spans="1:10" x14ac:dyDescent="0.2">
      <c r="A10" t="s">
        <v>14</v>
      </c>
      <c r="B10" s="5">
        <f>SUMIF(raw_transactionsFY26!D:D,'Revenue Statement FY26'!A10,raw_transactionsFY26!B:B)</f>
        <v>0</v>
      </c>
    </row>
    <row r="11" spans="1:10" x14ac:dyDescent="0.2">
      <c r="A11" t="s">
        <v>133</v>
      </c>
      <c r="B11" s="5">
        <f>SUMIF(raw_transactionsFY26!D:D,'Revenue Statement FY26'!A11,raw_transactionsFY26!B:B)</f>
        <v>800</v>
      </c>
    </row>
    <row r="12" spans="1:10" x14ac:dyDescent="0.2">
      <c r="A12" t="s">
        <v>6</v>
      </c>
      <c r="B12" s="5">
        <f>SUMIF(raw_transactionsFY26!D:D,'Revenue Statement FY26'!A12,raw_transactionsFY26!B:B)</f>
        <v>2787.4399999999991</v>
      </c>
    </row>
    <row r="14" spans="1:10" ht="17" thickBot="1" x14ac:dyDescent="0.25">
      <c r="A14" s="2" t="s">
        <v>16</v>
      </c>
      <c r="B14" s="6">
        <f>SUM(B8:B12)</f>
        <v>4337.4399999999987</v>
      </c>
    </row>
    <row r="15" spans="1:10" ht="17" thickTop="1" x14ac:dyDescent="0.2"/>
    <row r="18" spans="1:2" ht="19" x14ac:dyDescent="0.25">
      <c r="A18" s="3" t="s">
        <v>17</v>
      </c>
    </row>
    <row r="19" spans="1:2" x14ac:dyDescent="0.2">
      <c r="A19" t="s">
        <v>13</v>
      </c>
      <c r="B19" s="5">
        <f>SUMIF(raw_transactionsFY26!D:D,'Revenue Statement FY26'!A19,raw_transactionsFY26!B:B)</f>
        <v>-110.5</v>
      </c>
    </row>
    <row r="20" spans="1:2" x14ac:dyDescent="0.2">
      <c r="A20" t="s">
        <v>10</v>
      </c>
      <c r="B20" s="5">
        <f>SUMIF(raw_transactionsFY26!D:D,'Revenue Statement FY26'!A20,raw_transactionsFY26!B:B)</f>
        <v>0</v>
      </c>
    </row>
    <row r="21" spans="1:2" x14ac:dyDescent="0.2">
      <c r="A21" t="s">
        <v>12</v>
      </c>
      <c r="B21" s="5">
        <f>SUMIF(raw_transactionsFY26!D:D,'Revenue Statement FY26'!A21,raw_transactionsFY26!B:B)</f>
        <v>0</v>
      </c>
    </row>
    <row r="22" spans="1:2" x14ac:dyDescent="0.2">
      <c r="A22" t="s">
        <v>42</v>
      </c>
      <c r="B22" s="5">
        <f>SUMIF(raw_transactionsFY26!D:D,'Revenue Statement FY26'!A22,raw_transactionsFY26!B:B)</f>
        <v>0</v>
      </c>
    </row>
    <row r="23" spans="1:2" x14ac:dyDescent="0.2">
      <c r="A23" t="s">
        <v>9</v>
      </c>
      <c r="B23" s="5">
        <f>SUMIF(raw_transactionsFY26!D:D,'Revenue Statement FY26'!A23,raw_transactionsFY26!B:B)</f>
        <v>-3855.14</v>
      </c>
    </row>
    <row r="24" spans="1:2" x14ac:dyDescent="0.2">
      <c r="A24" t="s">
        <v>7</v>
      </c>
      <c r="B24" s="5">
        <f>SUMIF(raw_transactionsFY26!D:D,'Revenue Statement FY26'!A24,raw_transactionsFY26!B:B)</f>
        <v>0</v>
      </c>
    </row>
    <row r="25" spans="1:2" x14ac:dyDescent="0.2">
      <c r="A25" t="s">
        <v>38</v>
      </c>
      <c r="B25" s="5">
        <f>SUMIF(raw_transactionsFY26!D:D,'Revenue Statement FY26'!A25,raw_transactionsFY26!B:B)</f>
        <v>-56.63</v>
      </c>
    </row>
    <row r="26" spans="1:2" x14ac:dyDescent="0.2">
      <c r="A26" t="s">
        <v>44</v>
      </c>
      <c r="B26" s="5">
        <f>SUMIF(raw_transactionsFY26!D:D,'Revenue Statement FY26'!A26,raw_transactionsFY26!B:B)</f>
        <v>-1380</v>
      </c>
    </row>
    <row r="27" spans="1:2" x14ac:dyDescent="0.2">
      <c r="A27" t="s">
        <v>39</v>
      </c>
      <c r="B27" s="5">
        <f>SUMIF(raw_transactionsFY26!D:D,'Revenue Statement FY26'!A27,raw_transactionsFY26!B:B)</f>
        <v>-49</v>
      </c>
    </row>
    <row r="29" spans="1:2" ht="17" thickBot="1" x14ac:dyDescent="0.25">
      <c r="A29" s="2" t="s">
        <v>19</v>
      </c>
      <c r="B29" s="6">
        <f>SUM(B19:B27)</f>
        <v>-5451.27</v>
      </c>
    </row>
    <row r="30" spans="1:2" ht="17" thickTop="1" x14ac:dyDescent="0.2"/>
    <row r="33" spans="1:8" ht="19" x14ac:dyDescent="0.25">
      <c r="A33" s="3" t="s">
        <v>18</v>
      </c>
      <c r="B33" s="5">
        <f>B14+B29</f>
        <v>-1113.8300000000017</v>
      </c>
    </row>
    <row r="35" spans="1:8" x14ac:dyDescent="0.2">
      <c r="A35" t="s">
        <v>20</v>
      </c>
      <c r="B35" s="5">
        <v>5698.45</v>
      </c>
      <c r="H35" s="9"/>
    </row>
    <row r="37" spans="1:8" x14ac:dyDescent="0.2">
      <c r="A37" t="s">
        <v>21</v>
      </c>
      <c r="B37" s="5">
        <v>4618.18</v>
      </c>
      <c r="C37" s="7">
        <f>(B37-B35)/B35</f>
        <v>-0.18957260307627505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4C07-2BDF-784E-B83A-5A20D5702BC7}">
  <dimension ref="A1:F125"/>
  <sheetViews>
    <sheetView workbookViewId="0">
      <selection activeCell="C6" sqref="C6"/>
    </sheetView>
  </sheetViews>
  <sheetFormatPr baseColWidth="10" defaultRowHeight="16" x14ac:dyDescent="0.2"/>
  <cols>
    <col min="1" max="1" width="10.83203125" bestFit="1" customWidth="1"/>
    <col min="3" max="3" width="81" bestFit="1" customWidth="1"/>
    <col min="4" max="4" width="49.33203125" customWidth="1"/>
    <col min="5" max="5" width="11.1640625" customWidth="1"/>
  </cols>
  <sheetData>
    <row r="1" spans="1:6" x14ac:dyDescent="0.2">
      <c r="A1" t="s">
        <v>1</v>
      </c>
      <c r="B1" t="s">
        <v>2</v>
      </c>
      <c r="C1" t="s">
        <v>3</v>
      </c>
      <c r="D1" s="10" t="s">
        <v>4</v>
      </c>
      <c r="E1" s="10" t="s">
        <v>5</v>
      </c>
      <c r="F1" s="10" t="s">
        <v>41</v>
      </c>
    </row>
    <row r="2" spans="1:6" x14ac:dyDescent="0.2">
      <c r="A2" s="1">
        <v>46111</v>
      </c>
      <c r="B2">
        <v>53.02</v>
      </c>
      <c r="C2" t="s">
        <v>45</v>
      </c>
      <c r="D2" t="s">
        <v>6</v>
      </c>
      <c r="F2" t="str">
        <f>VLOOKUP(D2,'Revenue Statement FY26'!A:A,1,FALSE)</f>
        <v>Membership Revenue</v>
      </c>
    </row>
    <row r="3" spans="1:6" x14ac:dyDescent="0.2">
      <c r="A3" s="1">
        <v>46106</v>
      </c>
      <c r="B3">
        <v>34.020000000000003</v>
      </c>
      <c r="C3" t="s">
        <v>46</v>
      </c>
      <c r="D3" t="s">
        <v>6</v>
      </c>
      <c r="F3" t="str">
        <f>VLOOKUP(D3,'Revenue Statement FY26'!A:A,1,FALSE)</f>
        <v>Membership Revenue</v>
      </c>
    </row>
    <row r="4" spans="1:6" x14ac:dyDescent="0.2">
      <c r="A4" s="1">
        <v>46105</v>
      </c>
      <c r="B4">
        <v>-65.98</v>
      </c>
      <c r="C4" t="s">
        <v>47</v>
      </c>
      <c r="D4" t="s">
        <v>9</v>
      </c>
      <c r="F4" t="str">
        <f>VLOOKUP(D4,'Revenue Statement FY26'!A:A,1,FALSE)</f>
        <v>Events Expense - Social</v>
      </c>
    </row>
    <row r="5" spans="1:6" x14ac:dyDescent="0.2">
      <c r="A5" s="1">
        <v>46105</v>
      </c>
      <c r="B5">
        <v>-215</v>
      </c>
      <c r="C5" t="s">
        <v>48</v>
      </c>
      <c r="D5" t="s">
        <v>9</v>
      </c>
      <c r="F5" t="str">
        <f>VLOOKUP(D5,'Revenue Statement FY26'!A:A,1,FALSE)</f>
        <v>Events Expense - Social</v>
      </c>
    </row>
    <row r="6" spans="1:6" x14ac:dyDescent="0.2">
      <c r="A6" s="1">
        <v>46105</v>
      </c>
      <c r="B6">
        <v>-274.38</v>
      </c>
      <c r="C6" t="s">
        <v>49</v>
      </c>
      <c r="D6" t="s">
        <v>9</v>
      </c>
      <c r="F6" t="str">
        <f>VLOOKUP(D6,'Revenue Statement FY26'!A:A,1,FALSE)</f>
        <v>Events Expense - Social</v>
      </c>
    </row>
    <row r="7" spans="1:6" x14ac:dyDescent="0.2">
      <c r="A7" s="1">
        <v>46105</v>
      </c>
      <c r="B7">
        <v>-138.36000000000001</v>
      </c>
      <c r="C7" t="s">
        <v>50</v>
      </c>
      <c r="D7" t="s">
        <v>9</v>
      </c>
      <c r="F7" t="str">
        <f>VLOOKUP(D7,'Revenue Statement FY26'!A:A,1,FALSE)</f>
        <v>Events Expense - Social</v>
      </c>
    </row>
    <row r="8" spans="1:6" x14ac:dyDescent="0.2">
      <c r="A8" s="1">
        <v>46105</v>
      </c>
      <c r="B8">
        <v>-110.7</v>
      </c>
      <c r="C8" t="s">
        <v>51</v>
      </c>
      <c r="D8" t="s">
        <v>9</v>
      </c>
      <c r="F8" t="str">
        <f>VLOOKUP(D8,'Revenue Statement FY26'!A:A,1,FALSE)</f>
        <v>Events Expense - Social</v>
      </c>
    </row>
    <row r="9" spans="1:6" x14ac:dyDescent="0.2">
      <c r="A9" s="1">
        <v>46105</v>
      </c>
      <c r="B9">
        <v>-56.63</v>
      </c>
      <c r="C9" t="s">
        <v>52</v>
      </c>
      <c r="D9" t="s">
        <v>38</v>
      </c>
      <c r="F9" t="str">
        <f>VLOOKUP(D9,'Revenue Statement FY26'!A:A,1,FALSE)</f>
        <v>Playgroup Expense</v>
      </c>
    </row>
    <row r="10" spans="1:6" x14ac:dyDescent="0.2">
      <c r="A10" s="1">
        <v>46105</v>
      </c>
      <c r="B10">
        <v>-270</v>
      </c>
      <c r="C10" t="s">
        <v>53</v>
      </c>
      <c r="D10" t="s">
        <v>9</v>
      </c>
      <c r="F10" t="str">
        <f>VLOOKUP(D10,'Revenue Statement FY26'!A:A,1,FALSE)</f>
        <v>Events Expense - Social</v>
      </c>
    </row>
    <row r="11" spans="1:6" s="14" customFormat="1" x14ac:dyDescent="0.2">
      <c r="A11" s="13">
        <v>46101</v>
      </c>
      <c r="B11" s="14">
        <v>100</v>
      </c>
      <c r="C11" s="14" t="s">
        <v>54</v>
      </c>
      <c r="D11" s="14" t="s">
        <v>133</v>
      </c>
      <c r="F11" t="str">
        <f>VLOOKUP(D11,'Revenue Statement FY26'!A:A,1,FALSE)</f>
        <v>Fundraising Revenue</v>
      </c>
    </row>
    <row r="12" spans="1:6" x14ac:dyDescent="0.2">
      <c r="A12" s="1">
        <v>46092</v>
      </c>
      <c r="B12">
        <v>53.02</v>
      </c>
      <c r="C12" t="s">
        <v>55</v>
      </c>
      <c r="D12" t="s">
        <v>6</v>
      </c>
      <c r="F12" t="str">
        <f>VLOOKUP(D12,'Revenue Statement FY26'!A:A,1,FALSE)</f>
        <v>Membership Revenue</v>
      </c>
    </row>
    <row r="13" spans="1:6" x14ac:dyDescent="0.2">
      <c r="A13" s="1">
        <v>46085</v>
      </c>
      <c r="B13">
        <v>53.02</v>
      </c>
      <c r="C13" t="s">
        <v>56</v>
      </c>
      <c r="D13" t="s">
        <v>6</v>
      </c>
      <c r="F13" t="str">
        <f>VLOOKUP(D13,'Revenue Statement FY26'!A:A,1,FALSE)</f>
        <v>Membership Revenue</v>
      </c>
    </row>
    <row r="14" spans="1:6" x14ac:dyDescent="0.2">
      <c r="A14" s="1">
        <v>46079</v>
      </c>
      <c r="B14">
        <v>53.02</v>
      </c>
      <c r="C14" t="s">
        <v>57</v>
      </c>
      <c r="D14" t="s">
        <v>6</v>
      </c>
      <c r="F14" t="str">
        <f>VLOOKUP(D14,'Revenue Statement FY26'!A:A,1,FALSE)</f>
        <v>Membership Revenue</v>
      </c>
    </row>
    <row r="15" spans="1:6" x14ac:dyDescent="0.2">
      <c r="A15" s="1">
        <v>46076</v>
      </c>
      <c r="B15">
        <v>53.02</v>
      </c>
      <c r="C15" t="s">
        <v>58</v>
      </c>
      <c r="D15" t="s">
        <v>6</v>
      </c>
      <c r="F15" t="str">
        <f>VLOOKUP(D15,'Revenue Statement FY26'!A:A,1,FALSE)</f>
        <v>Membership Revenue</v>
      </c>
    </row>
    <row r="16" spans="1:6" x14ac:dyDescent="0.2">
      <c r="A16" s="1">
        <v>46073</v>
      </c>
      <c r="B16">
        <v>91.94</v>
      </c>
      <c r="C16" t="s">
        <v>59</v>
      </c>
      <c r="D16" t="s">
        <v>6</v>
      </c>
      <c r="F16" t="str">
        <f>VLOOKUP(D16,'Revenue Statement FY26'!A:A,1,FALSE)</f>
        <v>Membership Revenue</v>
      </c>
    </row>
    <row r="17" spans="1:6" x14ac:dyDescent="0.2">
      <c r="A17" s="1">
        <v>46063</v>
      </c>
      <c r="B17">
        <v>53.02</v>
      </c>
      <c r="C17" t="s">
        <v>60</v>
      </c>
      <c r="D17" t="s">
        <v>6</v>
      </c>
      <c r="F17" t="str">
        <f>VLOOKUP(D17,'Revenue Statement FY26'!A:A,1,FALSE)</f>
        <v>Membership Revenue</v>
      </c>
    </row>
    <row r="18" spans="1:6" x14ac:dyDescent="0.2">
      <c r="A18" s="1">
        <v>46057</v>
      </c>
      <c r="B18">
        <v>53.02</v>
      </c>
      <c r="C18" t="s">
        <v>61</v>
      </c>
      <c r="D18" t="s">
        <v>6</v>
      </c>
      <c r="F18" t="str">
        <f>VLOOKUP(D18,'Revenue Statement FY26'!A:A,1,FALSE)</f>
        <v>Membership Revenue</v>
      </c>
    </row>
    <row r="19" spans="1:6" x14ac:dyDescent="0.2">
      <c r="A19" s="1">
        <v>46055</v>
      </c>
      <c r="B19">
        <v>91.94</v>
      </c>
      <c r="C19" t="s">
        <v>62</v>
      </c>
      <c r="D19" t="s">
        <v>6</v>
      </c>
      <c r="F19" t="str">
        <f>VLOOKUP(D19,'Revenue Statement FY26'!A:A,1,FALSE)</f>
        <v>Membership Revenue</v>
      </c>
    </row>
    <row r="20" spans="1:6" x14ac:dyDescent="0.2">
      <c r="A20" s="1">
        <v>46024</v>
      </c>
      <c r="B20">
        <v>91.94</v>
      </c>
      <c r="C20" t="s">
        <v>63</v>
      </c>
      <c r="D20" t="s">
        <v>6</v>
      </c>
      <c r="F20" t="str">
        <f>VLOOKUP(D20,'Revenue Statement FY26'!A:A,1,FALSE)</f>
        <v>Membership Revenue</v>
      </c>
    </row>
    <row r="21" spans="1:6" x14ac:dyDescent="0.2">
      <c r="A21" s="1">
        <v>46023</v>
      </c>
      <c r="B21">
        <v>0</v>
      </c>
      <c r="C21" t="s">
        <v>64</v>
      </c>
      <c r="F21" t="e">
        <f>VLOOKUP(D21,'Revenue Statement FY26'!A:A,1,FALSE)</f>
        <v>#N/A</v>
      </c>
    </row>
    <row r="22" spans="1:6" x14ac:dyDescent="0.2">
      <c r="A22" s="1">
        <v>46022</v>
      </c>
      <c r="B22">
        <v>53.02</v>
      </c>
      <c r="C22" t="s">
        <v>65</v>
      </c>
      <c r="D22" t="s">
        <v>6</v>
      </c>
      <c r="F22" t="str">
        <f>VLOOKUP(D22,'Revenue Statement FY26'!A:A,1,FALSE)</f>
        <v>Membership Revenue</v>
      </c>
    </row>
    <row r="23" spans="1:6" x14ac:dyDescent="0.2">
      <c r="A23" s="1">
        <v>46020</v>
      </c>
      <c r="B23">
        <v>-135.19999999999999</v>
      </c>
      <c r="C23" t="s">
        <v>66</v>
      </c>
      <c r="D23" t="s">
        <v>9</v>
      </c>
      <c r="F23" t="str">
        <f>VLOOKUP(D23,'Revenue Statement FY26'!A:A,1,FALSE)</f>
        <v>Events Expense - Social</v>
      </c>
    </row>
    <row r="24" spans="1:6" x14ac:dyDescent="0.2">
      <c r="A24" s="1">
        <v>46009</v>
      </c>
      <c r="B24">
        <v>-153.97999999999999</v>
      </c>
      <c r="C24" t="s">
        <v>67</v>
      </c>
      <c r="D24" t="s">
        <v>9</v>
      </c>
      <c r="F24" t="str">
        <f>VLOOKUP(D24,'Revenue Statement FY26'!A:A,1,FALSE)</f>
        <v>Events Expense - Social</v>
      </c>
    </row>
    <row r="25" spans="1:6" x14ac:dyDescent="0.2">
      <c r="A25" s="1">
        <v>46006</v>
      </c>
      <c r="B25">
        <v>-530</v>
      </c>
      <c r="C25" t="s">
        <v>68</v>
      </c>
      <c r="D25" t="s">
        <v>9</v>
      </c>
      <c r="F25" t="str">
        <f>VLOOKUP(D25,'Revenue Statement FY26'!A:A,1,FALSE)</f>
        <v>Events Expense - Social</v>
      </c>
    </row>
    <row r="26" spans="1:6" x14ac:dyDescent="0.2">
      <c r="A26" s="1">
        <v>46000</v>
      </c>
      <c r="B26">
        <v>53.02</v>
      </c>
      <c r="C26" t="s">
        <v>69</v>
      </c>
      <c r="D26" t="s">
        <v>6</v>
      </c>
      <c r="F26" t="str">
        <f>VLOOKUP(D26,'Revenue Statement FY26'!A:A,1,FALSE)</f>
        <v>Membership Revenue</v>
      </c>
    </row>
    <row r="27" spans="1:6" x14ac:dyDescent="0.2">
      <c r="A27" s="1">
        <v>45995</v>
      </c>
      <c r="B27">
        <v>-131.57</v>
      </c>
      <c r="C27" t="s">
        <v>70</v>
      </c>
      <c r="D27" t="s">
        <v>9</v>
      </c>
      <c r="F27" t="str">
        <f>VLOOKUP(D27,'Revenue Statement FY26'!A:A,1,FALSE)</f>
        <v>Events Expense - Social</v>
      </c>
    </row>
    <row r="28" spans="1:6" x14ac:dyDescent="0.2">
      <c r="A28" s="1">
        <v>45993</v>
      </c>
      <c r="B28">
        <v>-45.99</v>
      </c>
      <c r="C28" t="s">
        <v>71</v>
      </c>
      <c r="D28" t="s">
        <v>9</v>
      </c>
      <c r="F28" t="str">
        <f>VLOOKUP(D28,'Revenue Statement FY26'!A:A,1,FALSE)</f>
        <v>Events Expense - Social</v>
      </c>
    </row>
    <row r="29" spans="1:6" x14ac:dyDescent="0.2">
      <c r="A29" s="1">
        <v>45992</v>
      </c>
      <c r="B29">
        <v>-139.37</v>
      </c>
      <c r="C29" t="s">
        <v>72</v>
      </c>
      <c r="D29" t="s">
        <v>9</v>
      </c>
      <c r="F29" t="str">
        <f>VLOOKUP(D29,'Revenue Statement FY26'!A:A,1,FALSE)</f>
        <v>Events Expense - Social</v>
      </c>
    </row>
    <row r="30" spans="1:6" x14ac:dyDescent="0.2">
      <c r="A30" s="1">
        <v>45992</v>
      </c>
      <c r="B30">
        <v>0</v>
      </c>
      <c r="C30" t="s">
        <v>73</v>
      </c>
      <c r="F30" t="e">
        <f>VLOOKUP(D30,'Revenue Statement FY26'!A:A,1,FALSE)</f>
        <v>#N/A</v>
      </c>
    </row>
    <row r="31" spans="1:6" x14ac:dyDescent="0.2">
      <c r="A31" s="1">
        <v>45989</v>
      </c>
      <c r="B31">
        <v>53.02</v>
      </c>
      <c r="C31" t="s">
        <v>74</v>
      </c>
      <c r="D31" t="s">
        <v>6</v>
      </c>
      <c r="F31" t="str">
        <f>VLOOKUP(D31,'Revenue Statement FY26'!A:A,1,FALSE)</f>
        <v>Membership Revenue</v>
      </c>
    </row>
    <row r="32" spans="1:6" x14ac:dyDescent="0.2">
      <c r="A32" s="1">
        <v>45985</v>
      </c>
      <c r="B32">
        <v>91.94</v>
      </c>
      <c r="C32" t="s">
        <v>75</v>
      </c>
      <c r="D32" t="s">
        <v>6</v>
      </c>
      <c r="F32" t="str">
        <f>VLOOKUP(D32,'Revenue Statement FY26'!A:A,1,FALSE)</f>
        <v>Membership Revenue</v>
      </c>
    </row>
    <row r="33" spans="1:6" x14ac:dyDescent="0.2">
      <c r="A33" s="1">
        <v>45970</v>
      </c>
      <c r="B33">
        <v>-155</v>
      </c>
      <c r="C33" t="s">
        <v>76</v>
      </c>
      <c r="D33" t="s">
        <v>9</v>
      </c>
      <c r="F33" t="str">
        <f>VLOOKUP(D33,'Revenue Statement FY26'!A:A,1,FALSE)</f>
        <v>Events Expense - Social</v>
      </c>
    </row>
    <row r="34" spans="1:6" x14ac:dyDescent="0.2">
      <c r="A34" s="1">
        <v>45965</v>
      </c>
      <c r="B34">
        <v>200</v>
      </c>
      <c r="C34" t="s">
        <v>77</v>
      </c>
      <c r="D34" t="s">
        <v>8</v>
      </c>
      <c r="F34" t="str">
        <f>VLOOKUP(D34,'Revenue Statement FY26'!A:A,1,FALSE)</f>
        <v>Equpment Hire Revenue</v>
      </c>
    </row>
    <row r="35" spans="1:6" x14ac:dyDescent="0.2">
      <c r="A35" s="1">
        <v>45962</v>
      </c>
      <c r="B35">
        <v>0</v>
      </c>
      <c r="C35" t="s">
        <v>78</v>
      </c>
      <c r="F35" t="e">
        <f>VLOOKUP(D35,'Revenue Statement FY26'!A:A,1,FALSE)</f>
        <v>#N/A</v>
      </c>
    </row>
    <row r="36" spans="1:6" x14ac:dyDescent="0.2">
      <c r="A36" s="1">
        <v>45960</v>
      </c>
      <c r="B36">
        <v>-110.5</v>
      </c>
      <c r="C36" t="s">
        <v>79</v>
      </c>
      <c r="D36" t="s">
        <v>13</v>
      </c>
      <c r="F36" t="str">
        <f>VLOOKUP(D36,'Revenue Statement FY26'!A:A,1,FALSE)</f>
        <v>Admin Expense</v>
      </c>
    </row>
    <row r="37" spans="1:6" x14ac:dyDescent="0.2">
      <c r="A37" s="1">
        <v>45959</v>
      </c>
      <c r="B37">
        <v>53.02</v>
      </c>
      <c r="C37" t="s">
        <v>80</v>
      </c>
      <c r="D37" t="s">
        <v>6</v>
      </c>
      <c r="F37" t="str">
        <f>VLOOKUP(D37,'Revenue Statement FY26'!A:A,1,FALSE)</f>
        <v>Membership Revenue</v>
      </c>
    </row>
    <row r="38" spans="1:6" x14ac:dyDescent="0.2">
      <c r="A38" s="1">
        <v>45954</v>
      </c>
      <c r="B38">
        <v>350</v>
      </c>
      <c r="C38" t="s">
        <v>81</v>
      </c>
      <c r="D38" t="s">
        <v>40</v>
      </c>
      <c r="F38" t="e">
        <f>VLOOKUP(D38,'Revenue Statement FY26'!A:A,1,FALSE)</f>
        <v>#N/A</v>
      </c>
    </row>
    <row r="39" spans="1:6" x14ac:dyDescent="0.2">
      <c r="A39" s="1">
        <v>45943</v>
      </c>
      <c r="B39">
        <v>-200</v>
      </c>
      <c r="C39" t="s">
        <v>82</v>
      </c>
      <c r="D39" t="s">
        <v>40</v>
      </c>
      <c r="F39" t="e">
        <f>VLOOKUP(D39,'Revenue Statement FY26'!A:A,1,FALSE)</f>
        <v>#N/A</v>
      </c>
    </row>
    <row r="40" spans="1:6" x14ac:dyDescent="0.2">
      <c r="A40" s="1">
        <v>45938</v>
      </c>
      <c r="B40">
        <v>53.02</v>
      </c>
      <c r="C40" t="s">
        <v>83</v>
      </c>
      <c r="D40" t="s">
        <v>6</v>
      </c>
      <c r="F40" t="str">
        <f>VLOOKUP(D40,'Revenue Statement FY26'!A:A,1,FALSE)</f>
        <v>Membership Revenue</v>
      </c>
    </row>
    <row r="41" spans="1:6" x14ac:dyDescent="0.2">
      <c r="A41" s="1">
        <v>45931</v>
      </c>
      <c r="B41">
        <v>0</v>
      </c>
      <c r="C41" t="s">
        <v>0</v>
      </c>
      <c r="F41" t="e">
        <f>VLOOKUP(D41,'Revenue Statement FY26'!A:A,1,FALSE)</f>
        <v>#N/A</v>
      </c>
    </row>
    <row r="42" spans="1:6" x14ac:dyDescent="0.2">
      <c r="A42" s="1">
        <v>45929</v>
      </c>
      <c r="B42">
        <v>53.02</v>
      </c>
      <c r="C42" t="s">
        <v>84</v>
      </c>
      <c r="D42" t="s">
        <v>6</v>
      </c>
      <c r="F42" t="str">
        <f>VLOOKUP(D42,'Revenue Statement FY26'!A:A,1,FALSE)</f>
        <v>Membership Revenue</v>
      </c>
    </row>
    <row r="43" spans="1:6" x14ac:dyDescent="0.2">
      <c r="A43" s="1">
        <v>45924</v>
      </c>
      <c r="B43">
        <v>53.02</v>
      </c>
      <c r="C43" t="s">
        <v>85</v>
      </c>
      <c r="D43" t="s">
        <v>6</v>
      </c>
      <c r="F43" t="str">
        <f>VLOOKUP(D43,'Revenue Statement FY26'!A:A,1,FALSE)</f>
        <v>Membership Revenue</v>
      </c>
    </row>
    <row r="44" spans="1:6" x14ac:dyDescent="0.2">
      <c r="A44" s="1">
        <v>45917</v>
      </c>
      <c r="B44">
        <v>106.04</v>
      </c>
      <c r="C44" t="s">
        <v>86</v>
      </c>
      <c r="D44" t="s">
        <v>6</v>
      </c>
      <c r="F44" t="str">
        <f>VLOOKUP(D44,'Revenue Statement FY26'!A:A,1,FALSE)</f>
        <v>Membership Revenue</v>
      </c>
    </row>
    <row r="45" spans="1:6" x14ac:dyDescent="0.2">
      <c r="A45" s="1">
        <v>45909</v>
      </c>
      <c r="B45">
        <v>53.02</v>
      </c>
      <c r="C45" t="s">
        <v>87</v>
      </c>
      <c r="D45" t="s">
        <v>6</v>
      </c>
      <c r="F45" t="str">
        <f>VLOOKUP(D45,'Revenue Statement FY26'!A:A,1,FALSE)</f>
        <v>Membership Revenue</v>
      </c>
    </row>
    <row r="46" spans="1:6" s="14" customFormat="1" x14ac:dyDescent="0.2">
      <c r="A46" s="13">
        <v>45903</v>
      </c>
      <c r="B46" s="14">
        <v>100</v>
      </c>
      <c r="C46" s="14" t="s">
        <v>88</v>
      </c>
      <c r="D46" s="14" t="s">
        <v>8</v>
      </c>
      <c r="F46" t="str">
        <f>VLOOKUP(D46,'Revenue Statement FY26'!A:A,1,FALSE)</f>
        <v>Equpment Hire Revenue</v>
      </c>
    </row>
    <row r="47" spans="1:6" s="14" customFormat="1" x14ac:dyDescent="0.2">
      <c r="A47" s="13">
        <v>45903</v>
      </c>
      <c r="B47" s="14">
        <v>53.02</v>
      </c>
      <c r="C47" s="14" t="s">
        <v>89</v>
      </c>
      <c r="D47" t="s">
        <v>6</v>
      </c>
      <c r="F47" t="str">
        <f>VLOOKUP(D47,'Revenue Statement FY26'!A:A,1,FALSE)</f>
        <v>Membership Revenue</v>
      </c>
    </row>
    <row r="48" spans="1:6" x14ac:dyDescent="0.2">
      <c r="A48" s="1">
        <v>45901</v>
      </c>
      <c r="B48">
        <v>700</v>
      </c>
      <c r="C48" t="s">
        <v>90</v>
      </c>
      <c r="D48" t="s">
        <v>133</v>
      </c>
      <c r="F48" t="str">
        <f>VLOOKUP(D48,'Revenue Statement FY26'!A:A,1,FALSE)</f>
        <v>Fundraising Revenue</v>
      </c>
    </row>
    <row r="49" spans="1:6" x14ac:dyDescent="0.2">
      <c r="A49" s="1">
        <v>45901</v>
      </c>
      <c r="B49">
        <v>0</v>
      </c>
      <c r="C49" t="s">
        <v>91</v>
      </c>
      <c r="F49" t="e">
        <f>VLOOKUP(D49,'Revenue Statement FY26'!A:A,1,FALSE)</f>
        <v>#N/A</v>
      </c>
    </row>
    <row r="50" spans="1:6" x14ac:dyDescent="0.2">
      <c r="A50" s="1">
        <v>45895</v>
      </c>
      <c r="B50">
        <v>53.02</v>
      </c>
      <c r="C50" t="s">
        <v>92</v>
      </c>
      <c r="D50" t="s">
        <v>6</v>
      </c>
      <c r="F50" t="str">
        <f>VLOOKUP(D50,'Revenue Statement FY26'!A:A,1,FALSE)</f>
        <v>Membership Revenue</v>
      </c>
    </row>
    <row r="51" spans="1:6" x14ac:dyDescent="0.2">
      <c r="A51" s="1">
        <v>45891</v>
      </c>
      <c r="B51">
        <v>53.02</v>
      </c>
      <c r="C51" t="s">
        <v>93</v>
      </c>
      <c r="D51" t="s">
        <v>6</v>
      </c>
      <c r="F51" t="str">
        <f>VLOOKUP(D51,'Revenue Statement FY26'!A:A,1,FALSE)</f>
        <v>Membership Revenue</v>
      </c>
    </row>
    <row r="52" spans="1:6" x14ac:dyDescent="0.2">
      <c r="A52" s="1">
        <v>45889</v>
      </c>
      <c r="B52">
        <v>-200</v>
      </c>
      <c r="C52" t="s">
        <v>94</v>
      </c>
      <c r="D52" t="s">
        <v>40</v>
      </c>
      <c r="F52" t="e">
        <f>VLOOKUP(D52,'Revenue Statement FY26'!A:A,1,FALSE)</f>
        <v>#N/A</v>
      </c>
    </row>
    <row r="53" spans="1:6" x14ac:dyDescent="0.2">
      <c r="A53" s="1">
        <v>45888</v>
      </c>
      <c r="B53">
        <v>53.02</v>
      </c>
      <c r="C53" t="s">
        <v>95</v>
      </c>
      <c r="D53" t="s">
        <v>6</v>
      </c>
      <c r="F53" t="str">
        <f>VLOOKUP(D53,'Revenue Statement FY26'!A:A,1,FALSE)</f>
        <v>Membership Revenue</v>
      </c>
    </row>
    <row r="54" spans="1:6" x14ac:dyDescent="0.2">
      <c r="A54" s="1">
        <v>45882</v>
      </c>
      <c r="B54">
        <v>350</v>
      </c>
      <c r="C54" t="s">
        <v>96</v>
      </c>
      <c r="D54" t="s">
        <v>40</v>
      </c>
      <c r="F54" t="e">
        <f>VLOOKUP(D54,'Revenue Statement FY26'!A:A,1,FALSE)</f>
        <v>#N/A</v>
      </c>
    </row>
    <row r="55" spans="1:6" x14ac:dyDescent="0.2">
      <c r="A55" s="1">
        <v>45880</v>
      </c>
      <c r="B55">
        <v>53.02</v>
      </c>
      <c r="C55" t="s">
        <v>97</v>
      </c>
      <c r="D55" t="s">
        <v>6</v>
      </c>
      <c r="F55" t="str">
        <f>VLOOKUP(D55,'Revenue Statement FY26'!A:A,1,FALSE)</f>
        <v>Membership Revenue</v>
      </c>
    </row>
    <row r="56" spans="1:6" x14ac:dyDescent="0.2">
      <c r="A56" s="1">
        <v>45870</v>
      </c>
      <c r="B56">
        <v>0</v>
      </c>
      <c r="C56" t="s">
        <v>98</v>
      </c>
      <c r="F56" t="e">
        <f>VLOOKUP(D56,'Revenue Statement FY26'!A:A,1,FALSE)</f>
        <v>#N/A</v>
      </c>
    </row>
    <row r="57" spans="1:6" x14ac:dyDescent="0.2">
      <c r="A57" s="1">
        <v>45863</v>
      </c>
      <c r="B57">
        <v>33.56</v>
      </c>
      <c r="C57" t="s">
        <v>99</v>
      </c>
      <c r="D57" t="s">
        <v>6</v>
      </c>
      <c r="F57" t="str">
        <f>VLOOKUP(D57,'Revenue Statement FY26'!A:A,1,FALSE)</f>
        <v>Membership Revenue</v>
      </c>
    </row>
    <row r="58" spans="1:6" x14ac:dyDescent="0.2">
      <c r="A58" s="1">
        <v>45861</v>
      </c>
      <c r="B58">
        <v>53.02</v>
      </c>
      <c r="C58" t="s">
        <v>100</v>
      </c>
      <c r="D58" t="s">
        <v>6</v>
      </c>
      <c r="F58" t="str">
        <f>VLOOKUP(D58,'Revenue Statement FY26'!A:A,1,FALSE)</f>
        <v>Membership Revenue</v>
      </c>
    </row>
    <row r="59" spans="1:6" x14ac:dyDescent="0.2">
      <c r="A59" s="1">
        <v>45855</v>
      </c>
      <c r="B59">
        <v>33.56</v>
      </c>
      <c r="C59" t="s">
        <v>101</v>
      </c>
      <c r="D59" t="s">
        <v>6</v>
      </c>
      <c r="F59" t="str">
        <f>VLOOKUP(D59,'Revenue Statement FY26'!A:A,1,FALSE)</f>
        <v>Membership Revenue</v>
      </c>
    </row>
    <row r="60" spans="1:6" x14ac:dyDescent="0.2">
      <c r="A60" s="1">
        <v>45846</v>
      </c>
      <c r="B60">
        <v>-49</v>
      </c>
      <c r="C60" t="s">
        <v>102</v>
      </c>
      <c r="D60" t="s">
        <v>39</v>
      </c>
      <c r="F60" t="str">
        <f>VLOOKUP(D60,'Revenue Statement FY26'!A:A,1,FALSE)</f>
        <v>Consumer Affairs Victoria</v>
      </c>
    </row>
    <row r="61" spans="1:6" x14ac:dyDescent="0.2">
      <c r="A61" s="1">
        <v>45839</v>
      </c>
      <c r="B61">
        <v>-200</v>
      </c>
      <c r="C61" t="s">
        <v>103</v>
      </c>
      <c r="D61" t="s">
        <v>40</v>
      </c>
      <c r="F61" t="e">
        <f>VLOOKUP(D61,'Revenue Statement FY26'!A:A,1,FALSE)</f>
        <v>#N/A</v>
      </c>
    </row>
    <row r="62" spans="1:6" x14ac:dyDescent="0.2">
      <c r="A62" s="1">
        <v>45839</v>
      </c>
      <c r="B62">
        <v>0</v>
      </c>
      <c r="C62" t="s">
        <v>104</v>
      </c>
      <c r="F62" t="e">
        <f>VLOOKUP(D62,'Revenue Statement FY26'!A:A,1,FALSE)</f>
        <v>#N/A</v>
      </c>
    </row>
    <row r="63" spans="1:6" x14ac:dyDescent="0.2">
      <c r="A63" s="1">
        <v>45833</v>
      </c>
      <c r="B63">
        <v>33.56</v>
      </c>
      <c r="C63" t="s">
        <v>105</v>
      </c>
      <c r="D63" t="s">
        <v>6</v>
      </c>
      <c r="F63" t="str">
        <f>VLOOKUP(D63,'Revenue Statement FY26'!A:A,1,FALSE)</f>
        <v>Membership Revenue</v>
      </c>
    </row>
    <row r="64" spans="1:6" x14ac:dyDescent="0.2">
      <c r="A64" s="1">
        <v>45831</v>
      </c>
      <c r="B64">
        <v>-97.4</v>
      </c>
      <c r="C64" t="s">
        <v>106</v>
      </c>
      <c r="D64" t="s">
        <v>9</v>
      </c>
      <c r="F64" t="str">
        <f>VLOOKUP(D64,'Revenue Statement FY26'!A:A,1,FALSE)</f>
        <v>Events Expense - Social</v>
      </c>
    </row>
    <row r="65" spans="1:6" x14ac:dyDescent="0.2">
      <c r="A65" s="1">
        <v>45828</v>
      </c>
      <c r="B65">
        <v>53.02</v>
      </c>
      <c r="C65" t="s">
        <v>107</v>
      </c>
      <c r="D65" t="s">
        <v>6</v>
      </c>
      <c r="F65" t="str">
        <f>VLOOKUP(D65,'Revenue Statement FY26'!A:A,1,FALSE)</f>
        <v>Membership Revenue</v>
      </c>
    </row>
    <row r="66" spans="1:6" x14ac:dyDescent="0.2">
      <c r="A66" s="1">
        <v>45826</v>
      </c>
      <c r="B66">
        <v>53.02</v>
      </c>
      <c r="C66" t="s">
        <v>108</v>
      </c>
      <c r="D66" t="s">
        <v>6</v>
      </c>
      <c r="F66" t="str">
        <f>VLOOKUP(D66,'Revenue Statement FY26'!A:A,1,FALSE)</f>
        <v>Membership Revenue</v>
      </c>
    </row>
    <row r="67" spans="1:6" x14ac:dyDescent="0.2">
      <c r="A67" s="1">
        <v>45820</v>
      </c>
      <c r="B67">
        <v>33.56</v>
      </c>
      <c r="C67" t="s">
        <v>109</v>
      </c>
      <c r="D67" t="s">
        <v>6</v>
      </c>
      <c r="F67" t="str">
        <f>VLOOKUP(D67,'Revenue Statement FY26'!A:A,1,FALSE)</f>
        <v>Membership Revenue</v>
      </c>
    </row>
    <row r="68" spans="1:6" s="14" customFormat="1" x14ac:dyDescent="0.2">
      <c r="A68" s="13">
        <v>45811</v>
      </c>
      <c r="B68" s="14">
        <v>-59.75</v>
      </c>
      <c r="C68" s="14" t="s">
        <v>110</v>
      </c>
      <c r="D68" s="14" t="s">
        <v>9</v>
      </c>
      <c r="F68" t="str">
        <f>VLOOKUP(D68,'Revenue Statement FY26'!A:A,1,FALSE)</f>
        <v>Events Expense - Social</v>
      </c>
    </row>
    <row r="69" spans="1:6" x14ac:dyDescent="0.2">
      <c r="A69" s="1">
        <v>45810</v>
      </c>
      <c r="B69">
        <v>350</v>
      </c>
      <c r="C69" t="s">
        <v>111</v>
      </c>
      <c r="D69" t="s">
        <v>40</v>
      </c>
      <c r="F69" t="e">
        <f>VLOOKUP(D69,'Revenue Statement FY26'!A:A,1,FALSE)</f>
        <v>#N/A</v>
      </c>
    </row>
    <row r="70" spans="1:6" x14ac:dyDescent="0.2">
      <c r="A70" s="1">
        <v>45809</v>
      </c>
      <c r="B70">
        <v>0</v>
      </c>
      <c r="C70" t="s">
        <v>112</v>
      </c>
      <c r="F70" t="e">
        <f>VLOOKUP(D70,'Revenue Statement FY26'!A:A,1,FALSE)</f>
        <v>#N/A</v>
      </c>
    </row>
    <row r="71" spans="1:6" x14ac:dyDescent="0.2">
      <c r="A71" s="1">
        <v>45804</v>
      </c>
      <c r="B71">
        <v>53.02</v>
      </c>
      <c r="C71" t="s">
        <v>113</v>
      </c>
      <c r="D71" t="s">
        <v>6</v>
      </c>
      <c r="F71" t="str">
        <f>VLOOKUP(D71,'Revenue Statement FY26'!A:A,1,FALSE)</f>
        <v>Membership Revenue</v>
      </c>
    </row>
    <row r="72" spans="1:6" x14ac:dyDescent="0.2">
      <c r="A72" s="1">
        <v>45800</v>
      </c>
      <c r="B72">
        <v>53.02</v>
      </c>
      <c r="C72" t="s">
        <v>114</v>
      </c>
      <c r="D72" t="s">
        <v>6</v>
      </c>
      <c r="F72" t="str">
        <f>VLOOKUP(D72,'Revenue Statement FY26'!A:A,1,FALSE)</f>
        <v>Membership Revenue</v>
      </c>
    </row>
    <row r="73" spans="1:6" x14ac:dyDescent="0.2">
      <c r="A73" s="1">
        <v>45798</v>
      </c>
      <c r="B73">
        <v>53.02</v>
      </c>
      <c r="C73" t="s">
        <v>115</v>
      </c>
      <c r="D73" t="s">
        <v>6</v>
      </c>
      <c r="F73" t="str">
        <f>VLOOKUP(D73,'Revenue Statement FY26'!A:A,1,FALSE)</f>
        <v>Membership Revenue</v>
      </c>
    </row>
    <row r="74" spans="1:6" x14ac:dyDescent="0.2">
      <c r="A74" s="1">
        <v>45792</v>
      </c>
      <c r="B74">
        <v>53.02</v>
      </c>
      <c r="C74" t="s">
        <v>116</v>
      </c>
      <c r="D74" t="s">
        <v>6</v>
      </c>
      <c r="F74" t="str">
        <f>VLOOKUP(D74,'Revenue Statement FY26'!A:A,1,FALSE)</f>
        <v>Membership Revenue</v>
      </c>
    </row>
    <row r="75" spans="1:6" x14ac:dyDescent="0.2">
      <c r="A75" s="1">
        <v>45790</v>
      </c>
      <c r="B75">
        <v>-1380</v>
      </c>
      <c r="C75" t="s">
        <v>117</v>
      </c>
      <c r="D75" t="s">
        <v>44</v>
      </c>
      <c r="F75" t="str">
        <f>VLOOKUP(D75,'Revenue Statement FY26'!A:A,1,FALSE)</f>
        <v>AMBA Affiliation</v>
      </c>
    </row>
    <row r="76" spans="1:6" x14ac:dyDescent="0.2">
      <c r="A76" s="1">
        <v>45783</v>
      </c>
      <c r="B76">
        <v>53.02</v>
      </c>
      <c r="C76" t="s">
        <v>118</v>
      </c>
      <c r="D76" t="s">
        <v>6</v>
      </c>
      <c r="F76" t="str">
        <f>VLOOKUP(D76,'Revenue Statement FY26'!A:A,1,FALSE)</f>
        <v>Membership Revenue</v>
      </c>
    </row>
    <row r="77" spans="1:6" x14ac:dyDescent="0.2">
      <c r="A77" s="1">
        <v>45779</v>
      </c>
      <c r="B77">
        <v>-400</v>
      </c>
      <c r="C77" t="s">
        <v>119</v>
      </c>
      <c r="D77" t="s">
        <v>9</v>
      </c>
      <c r="F77" t="str">
        <f>VLOOKUP(D77,'Revenue Statement FY26'!A:A,1,FALSE)</f>
        <v>Events Expense - Social</v>
      </c>
    </row>
    <row r="78" spans="1:6" x14ac:dyDescent="0.2">
      <c r="A78" s="1">
        <v>45779</v>
      </c>
      <c r="B78">
        <v>-200</v>
      </c>
      <c r="C78" t="s">
        <v>120</v>
      </c>
      <c r="D78" t="s">
        <v>9</v>
      </c>
      <c r="F78" t="str">
        <f>VLOOKUP(D78,'Revenue Statement FY26'!A:A,1,FALSE)</f>
        <v>Events Expense - Social</v>
      </c>
    </row>
    <row r="79" spans="1:6" x14ac:dyDescent="0.2">
      <c r="A79" s="1">
        <v>45778</v>
      </c>
      <c r="B79">
        <v>71.459999999999994</v>
      </c>
      <c r="C79" t="s">
        <v>121</v>
      </c>
      <c r="D79" t="s">
        <v>6</v>
      </c>
      <c r="F79" t="str">
        <f>VLOOKUP(D79,'Revenue Statement FY26'!A:A,1,FALSE)</f>
        <v>Membership Revenue</v>
      </c>
    </row>
    <row r="80" spans="1:6" x14ac:dyDescent="0.2">
      <c r="A80" s="1">
        <v>45778</v>
      </c>
      <c r="B80">
        <v>0</v>
      </c>
      <c r="C80" t="s">
        <v>122</v>
      </c>
      <c r="F80" t="e">
        <f>VLOOKUP(D80,'Revenue Statement FY26'!A:A,1,FALSE)</f>
        <v>#N/A</v>
      </c>
    </row>
    <row r="81" spans="1:6" x14ac:dyDescent="0.2">
      <c r="A81" s="1">
        <v>45777</v>
      </c>
      <c r="B81">
        <v>153.16</v>
      </c>
      <c r="C81" t="s">
        <v>123</v>
      </c>
      <c r="D81" t="s">
        <v>6</v>
      </c>
      <c r="F81" t="str">
        <f>VLOOKUP(D81,'Revenue Statement FY26'!A:A,1,FALSE)</f>
        <v>Membership Revenue</v>
      </c>
    </row>
    <row r="82" spans="1:6" x14ac:dyDescent="0.2">
      <c r="A82" s="1">
        <v>45771</v>
      </c>
      <c r="B82">
        <v>219.76</v>
      </c>
      <c r="C82" t="s">
        <v>124</v>
      </c>
      <c r="D82" t="s">
        <v>6</v>
      </c>
      <c r="F82" t="str">
        <f>VLOOKUP(D82,'Revenue Statement FY26'!A:A,1,FALSE)</f>
        <v>Membership Revenue</v>
      </c>
    </row>
    <row r="83" spans="1:6" x14ac:dyDescent="0.2">
      <c r="A83" s="1">
        <v>45769</v>
      </c>
      <c r="B83">
        <v>23.82</v>
      </c>
      <c r="C83" t="s">
        <v>125</v>
      </c>
      <c r="D83" t="s">
        <v>6</v>
      </c>
      <c r="F83" t="str">
        <f>VLOOKUP(D83,'Revenue Statement FY26'!A:A,1,FALSE)</f>
        <v>Membership Revenue</v>
      </c>
    </row>
    <row r="84" spans="1:6" x14ac:dyDescent="0.2">
      <c r="A84" s="1">
        <v>45764</v>
      </c>
      <c r="B84">
        <v>53.02</v>
      </c>
      <c r="C84" t="s">
        <v>126</v>
      </c>
      <c r="D84" t="s">
        <v>6</v>
      </c>
      <c r="F84" t="str">
        <f>VLOOKUP(D84,'Revenue Statement FY26'!A:A,1,FALSE)</f>
        <v>Membership Revenue</v>
      </c>
    </row>
    <row r="85" spans="1:6" x14ac:dyDescent="0.2">
      <c r="A85" s="1">
        <v>45763</v>
      </c>
      <c r="B85">
        <v>33.56</v>
      </c>
      <c r="C85" t="s">
        <v>127</v>
      </c>
      <c r="D85" t="s">
        <v>6</v>
      </c>
      <c r="F85" t="str">
        <f>VLOOKUP(D85,'Revenue Statement FY26'!A:A,1,FALSE)</f>
        <v>Membership Revenue</v>
      </c>
    </row>
    <row r="86" spans="1:6" x14ac:dyDescent="0.2">
      <c r="A86" s="1">
        <v>45757</v>
      </c>
      <c r="B86">
        <v>53.02</v>
      </c>
      <c r="C86" t="s">
        <v>128</v>
      </c>
      <c r="D86" t="s">
        <v>6</v>
      </c>
      <c r="F86" t="str">
        <f>VLOOKUP(D86,'Revenue Statement FY26'!A:A,1,FALSE)</f>
        <v>Membership Revenue</v>
      </c>
    </row>
    <row r="87" spans="1:6" x14ac:dyDescent="0.2">
      <c r="A87" s="1">
        <v>45753</v>
      </c>
      <c r="B87">
        <v>-665.5</v>
      </c>
      <c r="C87" t="s">
        <v>129</v>
      </c>
      <c r="D87" t="s">
        <v>9</v>
      </c>
      <c r="F87" t="str">
        <f>VLOOKUP(D87,'Revenue Statement FY26'!A:A,1,FALSE)</f>
        <v>Events Expense - Social</v>
      </c>
    </row>
    <row r="88" spans="1:6" s="14" customFormat="1" x14ac:dyDescent="0.2">
      <c r="A88" s="13">
        <v>45753</v>
      </c>
      <c r="B88" s="14">
        <v>-66.959999999999994</v>
      </c>
      <c r="C88" s="14" t="s">
        <v>130</v>
      </c>
      <c r="D88" s="14" t="s">
        <v>9</v>
      </c>
      <c r="F88" t="str">
        <f>VLOOKUP(D88,'Revenue Statement FY26'!A:A,1,FALSE)</f>
        <v>Events Expense - Social</v>
      </c>
    </row>
    <row r="89" spans="1:6" x14ac:dyDescent="0.2">
      <c r="A89" s="1">
        <v>45749</v>
      </c>
      <c r="B89">
        <v>53.02</v>
      </c>
      <c r="C89" t="s">
        <v>131</v>
      </c>
      <c r="D89" t="s">
        <v>6</v>
      </c>
      <c r="F89" t="str">
        <f>VLOOKUP(D89,'Revenue Statement FY26'!A:A,1,FALSE)</f>
        <v>Membership Revenue</v>
      </c>
    </row>
    <row r="90" spans="1:6" x14ac:dyDescent="0.2">
      <c r="A90" s="1">
        <v>45748</v>
      </c>
      <c r="B90">
        <v>0</v>
      </c>
      <c r="C90" t="s">
        <v>132</v>
      </c>
      <c r="F90" t="e">
        <f>VLOOKUP(D90,'Revenue Statement FY26'!A:A,1,FALSE)</f>
        <v>#N/A</v>
      </c>
    </row>
    <row r="91" spans="1:6" x14ac:dyDescent="0.2">
      <c r="A91" s="1"/>
    </row>
    <row r="92" spans="1:6" x14ac:dyDescent="0.2">
      <c r="A92" s="1"/>
    </row>
    <row r="93" spans="1:6" x14ac:dyDescent="0.2">
      <c r="A93" s="1"/>
    </row>
    <row r="94" spans="1:6" x14ac:dyDescent="0.2">
      <c r="A94" s="1"/>
    </row>
    <row r="95" spans="1:6" x14ac:dyDescent="0.2">
      <c r="A95" s="1"/>
    </row>
    <row r="96" spans="1:6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s="14" customFormat="1" x14ac:dyDescent="0.2">
      <c r="A102" s="13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s="12" customFormat="1" x14ac:dyDescent="0.2">
      <c r="A123" s="11"/>
    </row>
    <row r="124" spans="1:1" x14ac:dyDescent="0.2">
      <c r="A124" s="1"/>
    </row>
    <row r="125" spans="1:1" x14ac:dyDescent="0.2">
      <c r="A125" s="1"/>
    </row>
  </sheetData>
  <autoFilter ref="A1:F125" xr:uid="{D36D4C07-2BDF-784E-B83A-5A20D5702BC7}"/>
  <dataValidations count="1">
    <dataValidation type="list" allowBlank="1" showInputMessage="1" showErrorMessage="1" sqref="D1:D125" xr:uid="{231FC41C-7FE8-9040-8A96-FCB8E693F49A}">
      <formula1>Transaction_Categories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63097-75F2-2D4C-AE92-AD0979CCE0AA}">
  <dimension ref="A1:A17"/>
  <sheetViews>
    <sheetView workbookViewId="0">
      <selection activeCell="A3" sqref="A3"/>
    </sheetView>
  </sheetViews>
  <sheetFormatPr baseColWidth="10" defaultRowHeight="16" x14ac:dyDescent="0.2"/>
  <cols>
    <col min="1" max="1" width="33.83203125" bestFit="1" customWidth="1"/>
  </cols>
  <sheetData>
    <row r="1" spans="1:1" x14ac:dyDescent="0.2">
      <c r="A1" s="10" t="s">
        <v>4</v>
      </c>
    </row>
    <row r="2" spans="1:1" x14ac:dyDescent="0.2">
      <c r="A2" t="s">
        <v>13</v>
      </c>
    </row>
    <row r="3" spans="1:1" x14ac:dyDescent="0.2">
      <c r="A3" t="s">
        <v>44</v>
      </c>
    </row>
    <row r="4" spans="1:1" x14ac:dyDescent="0.2">
      <c r="A4" t="s">
        <v>39</v>
      </c>
    </row>
    <row r="5" spans="1:1" x14ac:dyDescent="0.2">
      <c r="A5" t="s">
        <v>10</v>
      </c>
    </row>
    <row r="6" spans="1:1" x14ac:dyDescent="0.2">
      <c r="A6" t="s">
        <v>40</v>
      </c>
    </row>
    <row r="7" spans="1:1" x14ac:dyDescent="0.2">
      <c r="A7" t="s">
        <v>8</v>
      </c>
    </row>
    <row r="8" spans="1:1" x14ac:dyDescent="0.2">
      <c r="A8" t="s">
        <v>12</v>
      </c>
    </row>
    <row r="9" spans="1:1" x14ac:dyDescent="0.2">
      <c r="A9" t="s">
        <v>9</v>
      </c>
    </row>
    <row r="10" spans="1:1" x14ac:dyDescent="0.2">
      <c r="A10" t="s">
        <v>11</v>
      </c>
    </row>
    <row r="11" spans="1:1" x14ac:dyDescent="0.2">
      <c r="A11" t="s">
        <v>43</v>
      </c>
    </row>
    <row r="12" spans="1:1" x14ac:dyDescent="0.2">
      <c r="A12" t="s">
        <v>133</v>
      </c>
    </row>
    <row r="13" spans="1:1" x14ac:dyDescent="0.2">
      <c r="A13" t="s">
        <v>42</v>
      </c>
    </row>
    <row r="14" spans="1:1" x14ac:dyDescent="0.2">
      <c r="A14" t="s">
        <v>38</v>
      </c>
    </row>
    <row r="15" spans="1:1" x14ac:dyDescent="0.2">
      <c r="A15" t="s">
        <v>14</v>
      </c>
    </row>
    <row r="16" spans="1:1" x14ac:dyDescent="0.2">
      <c r="A16" t="s">
        <v>7</v>
      </c>
    </row>
    <row r="17" spans="1:1" x14ac:dyDescent="0.2">
      <c r="A17" t="s">
        <v>6</v>
      </c>
    </row>
  </sheetData>
  <sortState xmlns:xlrd2="http://schemas.microsoft.com/office/spreadsheetml/2017/richdata2" ref="A1:A17">
    <sortCondition ref="A1:A17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f4f7eda-6e51-425e-a0f9-4c2fcef58a52}" enabled="0" method="" siteId="{1f4f7eda-6e51-425e-a0f9-4c2fcef58a5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Balance Sheet FY26</vt:lpstr>
      <vt:lpstr>Revenue Statement FY26</vt:lpstr>
      <vt:lpstr>raw_transactionsFY26</vt:lpstr>
      <vt:lpstr>Transaction_Categories</vt:lpstr>
      <vt:lpstr>Transaction_Categories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Henderson</dc:creator>
  <cp:lastModifiedBy>Tara Henderson</cp:lastModifiedBy>
  <dcterms:created xsi:type="dcterms:W3CDTF">2023-05-31T01:25:43Z</dcterms:created>
  <dcterms:modified xsi:type="dcterms:W3CDTF">2026-07-25T05:14:14Z</dcterms:modified>
</cp:coreProperties>
</file>