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 tabRatio="500" firstSheet="1" activeTab="4"/>
  </bookViews>
  <sheets>
    <sheet name="Receipts" sheetId="1" r:id="rId1"/>
    <sheet name="Payments" sheetId="2" r:id="rId2"/>
    <sheet name="Balance" sheetId="3" r:id="rId3"/>
    <sheet name="AGM Summary 2019" sheetId="25" r:id="rId4"/>
    <sheet name="Reco Mar 18" sheetId="26" r:id="rId5"/>
    <sheet name="AGM Summary 2018" sheetId="4" r:id="rId6"/>
    <sheet name="AGM Reco 2018" sheetId="24" r:id="rId7"/>
    <sheet name="Reco Feb 18" sheetId="23" r:id="rId8"/>
    <sheet name="Reco Jan 18" sheetId="22" r:id="rId9"/>
    <sheet name="Reco NovDec 17" sheetId="21" r:id="rId10"/>
    <sheet name="Reco Oct 17" sheetId="20" r:id="rId11"/>
    <sheet name="Reco Sep 17 " sheetId="18" r:id="rId12"/>
    <sheet name="Reco Aug 17" sheetId="5" r:id="rId13"/>
    <sheet name="Reco AprMayJunJul 17" sheetId="6" r:id="rId14"/>
    <sheet name="Reco Mar 17" sheetId="7" r:id="rId15"/>
    <sheet name="AGM Summary 2017" sheetId="8" r:id="rId16"/>
    <sheet name="AGM Reco 2017" sheetId="9" r:id="rId17"/>
    <sheet name="Reco Feb 17" sheetId="10" r:id="rId18"/>
    <sheet name="Reco Nov Dec Jan 16_17" sheetId="11" r:id="rId19"/>
    <sheet name="Reco Oct 16" sheetId="12" r:id="rId20"/>
    <sheet name="Reco Sep 16" sheetId="13" r:id="rId21"/>
    <sheet name="Reco Jul Aug 16" sheetId="14" r:id="rId22"/>
    <sheet name="Reco Jun 16" sheetId="15" r:id="rId23"/>
    <sheet name="Reco Apr May 16" sheetId="16" r:id="rId24"/>
  </sheets>
  <definedNames>
    <definedName name="_xlnm.Print_Area" localSheetId="2">Balance!$30:$30</definedName>
    <definedName name="_xlnm.Print_Area" localSheetId="1">Payments!$212:$223</definedName>
    <definedName name="_xlnm.Print_Area" localSheetId="0">Receipts!$217:$220</definedName>
    <definedName name="Print_Area_0" localSheetId="2">Balance!$A$15:$F$16</definedName>
    <definedName name="Print_Area_0" localSheetId="1">Payments!$A$1:$N$112</definedName>
    <definedName name="Print_Area_0" localSheetId="0">Receipts!$A$1:$M$112</definedName>
    <definedName name="Print_Area_0_0" localSheetId="2">Balance!$A$15:$F$20</definedName>
    <definedName name="Print_Area_0_0" localSheetId="1">Payments!$A$1:$N$151</definedName>
    <definedName name="Print_Area_0_0" localSheetId="0">Receipts!$A$1:$N$139</definedName>
    <definedName name="Print_Area_0_0_0" localSheetId="2">Balance!$A$15:$F$16</definedName>
    <definedName name="Print_Area_0_0_0" localSheetId="1">Payments!$A$1:$N$112</definedName>
    <definedName name="Print_Area_0_0_0" localSheetId="0">Receipts!$A$1:$M$112</definedName>
    <definedName name="Print_Area_0_0_0_0" localSheetId="2">Balance!$A$15:$F$16</definedName>
    <definedName name="Print_Area_0_0_0_0" localSheetId="1">Payments!$A$1:$N$112</definedName>
    <definedName name="Print_Area_0_0_0_0" localSheetId="0">Receipts!$A$1:$M$112</definedName>
    <definedName name="Print_Area_0_0_0_0_0" localSheetId="2">Balance!$A$15:$F$16</definedName>
    <definedName name="Print_Area_0_0_0_0_0" localSheetId="1">Payments!$A$1:$N$112</definedName>
    <definedName name="Print_Area_0_0_0_0_0" localSheetId="0">Receipts!$A$1:$M$112</definedName>
    <definedName name="Print_Area_0_0_0_0_0_0" localSheetId="2">Balance!$A$15:$F$16</definedName>
    <definedName name="Print_Area_0_0_0_0_0_0" localSheetId="1">Payments!$A$1:$N$112</definedName>
    <definedName name="Print_Area_0_0_0_0_0_0" localSheetId="0">Receipts!$A$1:$M$112</definedName>
    <definedName name="Print_Area_0_0_0_0_0_0_0" localSheetId="2">Balance!$A$15:$F$16</definedName>
    <definedName name="Print_Area_0_0_0_0_0_0_0" localSheetId="1">Payments!$A$1:$N$112</definedName>
    <definedName name="Print_Area_0_0_0_0_0_0_0" localSheetId="0">Receipts!$A$1:$M$112</definedName>
    <definedName name="_xlnm.Print_Titles" localSheetId="2">Balance!$29:$29</definedName>
    <definedName name="_xlnm.Print_Titles" localSheetId="1">Payments!$1:$1</definedName>
    <definedName name="_xlnm.Print_Titles" localSheetId="0">Receipts!$1:$1</definedName>
  </definedNames>
  <calcPr calcId="152511" iterateDelta="1E-4"/>
</workbook>
</file>

<file path=xl/calcChain.xml><?xml version="1.0" encoding="utf-8"?>
<calcChain xmlns="http://schemas.openxmlformats.org/spreadsheetml/2006/main">
  <c r="E23" i="26" l="1"/>
  <c r="E22" i="26"/>
  <c r="E21" i="26"/>
  <c r="E20" i="26"/>
  <c r="E19" i="26"/>
  <c r="E18" i="26"/>
  <c r="E17" i="26"/>
  <c r="E16" i="26"/>
  <c r="E15" i="26"/>
  <c r="E14" i="26"/>
  <c r="B24" i="26"/>
  <c r="B23" i="26"/>
  <c r="B22" i="26"/>
  <c r="B21" i="26"/>
  <c r="B20" i="26"/>
  <c r="B19" i="26"/>
  <c r="B18" i="26"/>
  <c r="B17" i="26"/>
  <c r="B16" i="26"/>
  <c r="B15" i="26"/>
  <c r="B14" i="26"/>
  <c r="C11" i="26"/>
  <c r="C4" i="26"/>
  <c r="C9" i="26" s="1"/>
  <c r="E39" i="26"/>
  <c r="B39" i="26"/>
  <c r="B26" i="25"/>
  <c r="B25" i="25"/>
  <c r="B24" i="25"/>
  <c r="B23" i="25"/>
  <c r="B22" i="25"/>
  <c r="B21" i="25"/>
  <c r="B20" i="25"/>
  <c r="B19" i="25"/>
  <c r="B18" i="25"/>
  <c r="B17" i="25"/>
  <c r="B13" i="25"/>
  <c r="B12" i="25"/>
  <c r="B11" i="25"/>
  <c r="B10" i="25"/>
  <c r="B9" i="25"/>
  <c r="B8" i="25"/>
  <c r="B7" i="25"/>
  <c r="B6" i="25"/>
  <c r="B5" i="25"/>
  <c r="B4" i="25"/>
  <c r="E30" i="3"/>
  <c r="C30" i="3"/>
  <c r="N223" i="2"/>
  <c r="M223" i="2"/>
  <c r="L223" i="2"/>
  <c r="K223" i="2"/>
  <c r="J223" i="2"/>
  <c r="I223" i="2"/>
  <c r="O223" i="2" s="1"/>
  <c r="H223" i="2"/>
  <c r="G223" i="2"/>
  <c r="F223" i="2"/>
  <c r="E223" i="2"/>
  <c r="D223" i="2"/>
  <c r="O220" i="1"/>
  <c r="N220" i="1"/>
  <c r="M220" i="1"/>
  <c r="L220" i="1"/>
  <c r="K220" i="1"/>
  <c r="J220" i="1"/>
  <c r="I220" i="1"/>
  <c r="H220" i="1"/>
  <c r="G220" i="1"/>
  <c r="F220" i="1"/>
  <c r="E220" i="1"/>
  <c r="D220" i="1"/>
  <c r="E25" i="26" l="1"/>
  <c r="B25" i="26"/>
  <c r="P220" i="1"/>
  <c r="N28" i="25"/>
  <c r="N27" i="25"/>
  <c r="C27" i="25"/>
  <c r="O26" i="25"/>
  <c r="O25" i="25"/>
  <c r="O24" i="25"/>
  <c r="O23" i="25"/>
  <c r="O22" i="25"/>
  <c r="H27" i="25"/>
  <c r="G27" i="25"/>
  <c r="O21" i="25"/>
  <c r="L27" i="25"/>
  <c r="K27" i="25"/>
  <c r="O20" i="25"/>
  <c r="O19" i="25"/>
  <c r="O18" i="25"/>
  <c r="M27" i="25"/>
  <c r="J27" i="25"/>
  <c r="I27" i="25"/>
  <c r="F27" i="25"/>
  <c r="E27" i="25"/>
  <c r="B27" i="25"/>
  <c r="O13" i="25"/>
  <c r="F14" i="25"/>
  <c r="O12" i="25"/>
  <c r="O11" i="25"/>
  <c r="J14" i="25"/>
  <c r="O10" i="25"/>
  <c r="K14" i="25"/>
  <c r="G14" i="25"/>
  <c r="C14" i="25"/>
  <c r="O9" i="25"/>
  <c r="O8" i="25"/>
  <c r="O7" i="25"/>
  <c r="O6" i="25"/>
  <c r="E14" i="25"/>
  <c r="O5" i="25"/>
  <c r="M14" i="25"/>
  <c r="L14" i="25"/>
  <c r="I14" i="25"/>
  <c r="H14" i="25"/>
  <c r="D28" i="24"/>
  <c r="H35" i="24"/>
  <c r="H28" i="24"/>
  <c r="E24" i="4"/>
  <c r="F24" i="4"/>
  <c r="G24" i="4"/>
  <c r="H24" i="4"/>
  <c r="I24" i="4"/>
  <c r="J24" i="4"/>
  <c r="L24" i="4"/>
  <c r="M24" i="4"/>
  <c r="D15" i="24"/>
  <c r="D16" i="24"/>
  <c r="D14" i="24"/>
  <c r="D13" i="24"/>
  <c r="D12" i="24"/>
  <c r="D11" i="24"/>
  <c r="D10" i="24"/>
  <c r="D9" i="24"/>
  <c r="D8" i="24"/>
  <c r="D7" i="24"/>
  <c r="C27" i="26" l="1"/>
  <c r="E33" i="26" s="1"/>
  <c r="C28" i="25"/>
  <c r="E28" i="25"/>
  <c r="G28" i="25"/>
  <c r="I28" i="25"/>
  <c r="J28" i="25"/>
  <c r="L28" i="25"/>
  <c r="M28" i="25"/>
  <c r="K28" i="25"/>
  <c r="F28" i="25"/>
  <c r="H28" i="25"/>
  <c r="B14" i="25"/>
  <c r="D14" i="25"/>
  <c r="O4" i="25"/>
  <c r="O17" i="25"/>
  <c r="O27" i="25" s="1"/>
  <c r="D27" i="25"/>
  <c r="D17" i="24"/>
  <c r="E19" i="23"/>
  <c r="B24" i="23"/>
  <c r="B23" i="23"/>
  <c r="B22" i="23"/>
  <c r="B21" i="23"/>
  <c r="B20" i="23"/>
  <c r="B19" i="23"/>
  <c r="B18" i="23"/>
  <c r="B17" i="23"/>
  <c r="B16" i="23"/>
  <c r="B15" i="23"/>
  <c r="B14" i="23"/>
  <c r="E39" i="23"/>
  <c r="B39" i="23"/>
  <c r="M21" i="4"/>
  <c r="E20" i="23" s="1"/>
  <c r="N211" i="2"/>
  <c r="M25" i="4" s="1"/>
  <c r="E21" i="23" s="1"/>
  <c r="M211" i="2"/>
  <c r="L211" i="2"/>
  <c r="K211" i="2"/>
  <c r="M23" i="4" s="1"/>
  <c r="E17" i="23" s="1"/>
  <c r="J211" i="2"/>
  <c r="M27" i="4" s="1"/>
  <c r="E22" i="23" s="1"/>
  <c r="I211" i="2"/>
  <c r="M22" i="4" s="1"/>
  <c r="E18" i="23" s="1"/>
  <c r="H211" i="2"/>
  <c r="M20" i="4" s="1"/>
  <c r="E16" i="23" s="1"/>
  <c r="G211" i="2"/>
  <c r="M19" i="4" s="1"/>
  <c r="E15" i="23" s="1"/>
  <c r="F211" i="2"/>
  <c r="M18" i="4" s="1"/>
  <c r="E14" i="23" s="1"/>
  <c r="E211" i="2"/>
  <c r="M26" i="4" s="1"/>
  <c r="E23" i="23" s="1"/>
  <c r="D211" i="2"/>
  <c r="E27" i="3" s="1"/>
  <c r="M14" i="4"/>
  <c r="M13" i="4"/>
  <c r="M12" i="4"/>
  <c r="M11" i="4"/>
  <c r="M10" i="4"/>
  <c r="M9" i="4"/>
  <c r="M8" i="4"/>
  <c r="M7" i="4"/>
  <c r="M6" i="4"/>
  <c r="M5" i="4"/>
  <c r="M4" i="4"/>
  <c r="C27" i="3"/>
  <c r="O216" i="1"/>
  <c r="N216" i="1"/>
  <c r="M216" i="1"/>
  <c r="L216" i="1"/>
  <c r="K216" i="1"/>
  <c r="J216" i="1"/>
  <c r="I216" i="1"/>
  <c r="H216" i="1"/>
  <c r="G216" i="1"/>
  <c r="F216" i="1"/>
  <c r="E216" i="1"/>
  <c r="D216" i="1"/>
  <c r="M207" i="1"/>
  <c r="N207" i="1"/>
  <c r="L207" i="1"/>
  <c r="K207" i="1"/>
  <c r="L10" i="4" s="1"/>
  <c r="B12" i="22" s="1"/>
  <c r="J207" i="1"/>
  <c r="I207" i="1"/>
  <c r="H207" i="1"/>
  <c r="G207" i="1"/>
  <c r="F207" i="1"/>
  <c r="E207" i="1"/>
  <c r="D207" i="1"/>
  <c r="C26" i="3" s="1"/>
  <c r="B28" i="25" l="1"/>
  <c r="O14" i="25"/>
  <c r="O28" i="25" s="1"/>
  <c r="D28" i="25"/>
  <c r="E25" i="23"/>
  <c r="B25" i="23"/>
  <c r="O211" i="2"/>
  <c r="P216" i="1"/>
  <c r="E24" i="22"/>
  <c r="E23" i="22"/>
  <c r="E22" i="22"/>
  <c r="E21" i="22"/>
  <c r="B10" i="22"/>
  <c r="E33" i="22"/>
  <c r="B33" i="22"/>
  <c r="E12" i="22"/>
  <c r="N205" i="2" l="1"/>
  <c r="L25" i="4" s="1"/>
  <c r="E14" i="22" s="1"/>
  <c r="M205" i="2"/>
  <c r="L205" i="2"/>
  <c r="L21" i="4" s="1"/>
  <c r="E13" i="22" s="1"/>
  <c r="K205" i="2"/>
  <c r="L23" i="4" s="1"/>
  <c r="E10" i="22" s="1"/>
  <c r="J205" i="2"/>
  <c r="L27" i="4" s="1"/>
  <c r="E15" i="22" s="1"/>
  <c r="I205" i="2"/>
  <c r="L22" i="4" s="1"/>
  <c r="E11" i="22" s="1"/>
  <c r="H205" i="2"/>
  <c r="L20" i="4" s="1"/>
  <c r="E9" i="22" s="1"/>
  <c r="G205" i="2"/>
  <c r="L19" i="4" s="1"/>
  <c r="E8" i="22" s="1"/>
  <c r="F205" i="2"/>
  <c r="L18" i="4" s="1"/>
  <c r="E7" i="22" s="1"/>
  <c r="E18" i="22" s="1"/>
  <c r="E205" i="2"/>
  <c r="L26" i="4" s="1"/>
  <c r="E16" i="22" s="1"/>
  <c r="D205" i="2"/>
  <c r="E26" i="3" s="1"/>
  <c r="O207" i="1"/>
  <c r="L12" i="4"/>
  <c r="B16" i="22" s="1"/>
  <c r="L14" i="4"/>
  <c r="B14" i="22" s="1"/>
  <c r="L11" i="4"/>
  <c r="B15" i="22" s="1"/>
  <c r="L9" i="4"/>
  <c r="B13" i="22" s="1"/>
  <c r="L8" i="4"/>
  <c r="B11" i="22" s="1"/>
  <c r="L4" i="4"/>
  <c r="B7" i="22" s="1"/>
  <c r="L6" i="4"/>
  <c r="B9" i="22" s="1"/>
  <c r="L5" i="4"/>
  <c r="L13" i="4"/>
  <c r="B17" i="22" s="1"/>
  <c r="E21" i="21"/>
  <c r="E185" i="2"/>
  <c r="J26" i="4" s="1"/>
  <c r="E16" i="21" s="1"/>
  <c r="E190" i="2"/>
  <c r="K26" i="4" s="1"/>
  <c r="J185" i="2"/>
  <c r="J27" i="4" s="1"/>
  <c r="J190" i="2"/>
  <c r="K27" i="4" s="1"/>
  <c r="N185" i="2"/>
  <c r="J25" i="4" s="1"/>
  <c r="E14" i="21" s="1"/>
  <c r="N190" i="2"/>
  <c r="K25" i="4" s="1"/>
  <c r="L185" i="2"/>
  <c r="J21" i="4"/>
  <c r="L190" i="2"/>
  <c r="K21" i="4" s="1"/>
  <c r="M185" i="2"/>
  <c r="M190" i="2"/>
  <c r="K24" i="4" s="1"/>
  <c r="E12" i="21" s="1"/>
  <c r="F185" i="2"/>
  <c r="J18" i="4" s="1"/>
  <c r="F190" i="2"/>
  <c r="K18" i="4" s="1"/>
  <c r="G185" i="2"/>
  <c r="J19" i="4"/>
  <c r="G190" i="2"/>
  <c r="K19" i="4" s="1"/>
  <c r="H185" i="2"/>
  <c r="J20" i="4"/>
  <c r="H190" i="2"/>
  <c r="K20" i="4" s="1"/>
  <c r="K185" i="2"/>
  <c r="J23" i="4" s="1"/>
  <c r="K190" i="2"/>
  <c r="K23" i="4" s="1"/>
  <c r="J22" i="4"/>
  <c r="E11" i="21" s="1"/>
  <c r="I190" i="2"/>
  <c r="K22" i="4" s="1"/>
  <c r="E199" i="1"/>
  <c r="J13" i="4"/>
  <c r="E203" i="1"/>
  <c r="K13" i="4" s="1"/>
  <c r="N199" i="1"/>
  <c r="J12" i="4" s="1"/>
  <c r="N203" i="1"/>
  <c r="K12" i="4"/>
  <c r="L199" i="1"/>
  <c r="J11" i="4" s="1"/>
  <c r="L203" i="1"/>
  <c r="K11" i="4"/>
  <c r="M199" i="1"/>
  <c r="J14" i="4" s="1"/>
  <c r="M203" i="1"/>
  <c r="J199" i="1"/>
  <c r="J9" i="4"/>
  <c r="J203" i="1"/>
  <c r="K9" i="4" s="1"/>
  <c r="K199" i="1"/>
  <c r="J10" i="4" s="1"/>
  <c r="K203" i="1"/>
  <c r="K10" i="4"/>
  <c r="I199" i="1"/>
  <c r="J8" i="4" s="1"/>
  <c r="I203" i="1"/>
  <c r="K8" i="4" s="1"/>
  <c r="B10" i="21"/>
  <c r="G199" i="1"/>
  <c r="J6" i="4"/>
  <c r="G203" i="1"/>
  <c r="K6" i="4" s="1"/>
  <c r="F199" i="1"/>
  <c r="J5" i="4" s="1"/>
  <c r="F203" i="1"/>
  <c r="K5" i="4"/>
  <c r="H199" i="1"/>
  <c r="J4" i="4" s="1"/>
  <c r="H203" i="1"/>
  <c r="K4" i="4" s="1"/>
  <c r="C4" i="10"/>
  <c r="E106" i="1"/>
  <c r="E107" i="1" s="1"/>
  <c r="M13" i="8" s="1"/>
  <c r="B17" i="10" s="1"/>
  <c r="J107" i="1"/>
  <c r="M9" i="8" s="1"/>
  <c r="B13" i="10" s="1"/>
  <c r="L107" i="1"/>
  <c r="M11" i="8"/>
  <c r="B15" i="10" s="1"/>
  <c r="E91" i="2"/>
  <c r="F91" i="2" s="1"/>
  <c r="E92" i="2"/>
  <c r="F92" i="2" s="1"/>
  <c r="E93" i="2"/>
  <c r="F93" i="2" s="1"/>
  <c r="E95" i="2"/>
  <c r="F95" i="2" s="1"/>
  <c r="E89" i="2"/>
  <c r="G89" i="2" s="1"/>
  <c r="E90" i="2"/>
  <c r="G101" i="2"/>
  <c r="E96" i="2"/>
  <c r="K96" i="2" s="1"/>
  <c r="E97" i="2"/>
  <c r="K97" i="2"/>
  <c r="I94" i="2"/>
  <c r="I103" i="2" s="1"/>
  <c r="M22" i="8" s="1"/>
  <c r="E11" i="10" s="1"/>
  <c r="N103" i="2"/>
  <c r="M24" i="8" s="1"/>
  <c r="E13" i="10" s="1"/>
  <c r="J98" i="2"/>
  <c r="J99" i="2"/>
  <c r="J103" i="2" s="1"/>
  <c r="M26" i="8" s="1"/>
  <c r="E14" i="10" s="1"/>
  <c r="J100" i="2"/>
  <c r="J102" i="2"/>
  <c r="E109" i="1"/>
  <c r="F109" i="1" s="1"/>
  <c r="E110" i="1"/>
  <c r="F110" i="1" s="1"/>
  <c r="I111" i="1"/>
  <c r="I112" i="1" s="1"/>
  <c r="B8" i="4" s="1"/>
  <c r="B11" i="7" s="1"/>
  <c r="E108" i="1"/>
  <c r="K108" i="1" s="1"/>
  <c r="K112" i="1" s="1"/>
  <c r="B10" i="4" s="1"/>
  <c r="E106" i="2"/>
  <c r="F106" i="2" s="1"/>
  <c r="F112" i="2" s="1"/>
  <c r="B18" i="4" s="1"/>
  <c r="E108" i="2"/>
  <c r="F108" i="2" s="1"/>
  <c r="E111" i="2"/>
  <c r="F111" i="2"/>
  <c r="G107" i="2"/>
  <c r="G112" i="2" s="1"/>
  <c r="B19" i="4" s="1"/>
  <c r="E8" i="7" s="1"/>
  <c r="I110" i="2"/>
  <c r="I112" i="2" s="1"/>
  <c r="B22" i="4" s="1"/>
  <c r="E11" i="7" s="1"/>
  <c r="M109" i="2"/>
  <c r="M112" i="2" s="1"/>
  <c r="B24" i="4" s="1"/>
  <c r="E105" i="2"/>
  <c r="J105" i="2" s="1"/>
  <c r="J112" i="2" s="1"/>
  <c r="B27" i="4" s="1"/>
  <c r="E117" i="1"/>
  <c r="F117" i="1"/>
  <c r="E120" i="1"/>
  <c r="F120" i="1"/>
  <c r="F121" i="1"/>
  <c r="C5" i="4" s="1"/>
  <c r="E123" i="1"/>
  <c r="F123" i="1"/>
  <c r="F125" i="1"/>
  <c r="D5" i="4" s="1"/>
  <c r="E126" i="1"/>
  <c r="F126" i="1"/>
  <c r="F131" i="1"/>
  <c r="E5" i="4" s="1"/>
  <c r="E133" i="1"/>
  <c r="F133" i="1"/>
  <c r="E137" i="1"/>
  <c r="F137" i="1"/>
  <c r="F138" i="1"/>
  <c r="F5" i="4" s="1"/>
  <c r="F15" i="4" s="1"/>
  <c r="E114" i="1"/>
  <c r="G114" i="1"/>
  <c r="E116" i="1"/>
  <c r="G116" i="1"/>
  <c r="G121" i="1"/>
  <c r="C6" i="4" s="1"/>
  <c r="I119" i="1"/>
  <c r="I121" i="1"/>
  <c r="C8" i="4" s="1"/>
  <c r="E124" i="1"/>
  <c r="I124" i="1"/>
  <c r="I125" i="1"/>
  <c r="D8" i="4" s="1"/>
  <c r="E127" i="1"/>
  <c r="I127" i="1"/>
  <c r="E130" i="1"/>
  <c r="I130" i="1"/>
  <c r="I131" i="1"/>
  <c r="E8" i="4" s="1"/>
  <c r="E136" i="1"/>
  <c r="I136" i="1"/>
  <c r="I138" i="1"/>
  <c r="F8" i="4" s="1"/>
  <c r="E118" i="1"/>
  <c r="K118" i="1"/>
  <c r="K121" i="1"/>
  <c r="C10" i="4" s="1"/>
  <c r="E122" i="1"/>
  <c r="K122" i="1"/>
  <c r="K125" i="1"/>
  <c r="D10" i="4" s="1"/>
  <c r="E128" i="1"/>
  <c r="K128" i="1"/>
  <c r="K131" i="1"/>
  <c r="E10" i="4" s="1"/>
  <c r="E135" i="1"/>
  <c r="K135" i="1"/>
  <c r="K138" i="1"/>
  <c r="F10" i="4" s="1"/>
  <c r="J121" i="1"/>
  <c r="C9" i="4" s="1"/>
  <c r="J131" i="1"/>
  <c r="E9" i="4" s="1"/>
  <c r="L121" i="1"/>
  <c r="C11" i="4" s="1"/>
  <c r="L131" i="1"/>
  <c r="E11" i="4" s="1"/>
  <c r="O11" i="4" s="1"/>
  <c r="L134" i="1"/>
  <c r="L138" i="1"/>
  <c r="F11" i="4"/>
  <c r="N132" i="1"/>
  <c r="N138" i="1"/>
  <c r="F12" i="4"/>
  <c r="B16" i="6" s="1"/>
  <c r="E121" i="1"/>
  <c r="C13" i="4" s="1"/>
  <c r="E125" i="1"/>
  <c r="D13" i="4"/>
  <c r="E131" i="1"/>
  <c r="E13" i="4" s="1"/>
  <c r="E138" i="1"/>
  <c r="F13" i="4"/>
  <c r="E115" i="2"/>
  <c r="F115" i="2" s="1"/>
  <c r="F124" i="2" s="1"/>
  <c r="E118" i="2"/>
  <c r="F118" i="2"/>
  <c r="E120" i="2"/>
  <c r="F120" i="2"/>
  <c r="E121" i="2"/>
  <c r="F121" i="2"/>
  <c r="E128" i="2"/>
  <c r="F128" i="2"/>
  <c r="F130" i="2"/>
  <c r="D18" i="4" s="1"/>
  <c r="E133" i="2"/>
  <c r="F133" i="2"/>
  <c r="E134" i="2"/>
  <c r="F134" i="2"/>
  <c r="F137" i="2"/>
  <c r="E18" i="4" s="1"/>
  <c r="E140" i="2"/>
  <c r="F140" i="2"/>
  <c r="E141" i="2"/>
  <c r="F141" i="2"/>
  <c r="E147" i="2"/>
  <c r="F147" i="2"/>
  <c r="F150" i="2"/>
  <c r="F18" i="4" s="1"/>
  <c r="G127" i="2"/>
  <c r="G130" i="2"/>
  <c r="D19" i="4" s="1"/>
  <c r="E136" i="2"/>
  <c r="G136" i="2"/>
  <c r="G137" i="2"/>
  <c r="E19" i="4" s="1"/>
  <c r="E149" i="2"/>
  <c r="G149" i="2"/>
  <c r="G150" i="2"/>
  <c r="F19" i="4" s="1"/>
  <c r="F28" i="4" s="1"/>
  <c r="H135" i="2"/>
  <c r="H137" i="2"/>
  <c r="E20" i="4" s="1"/>
  <c r="E129" i="2"/>
  <c r="K129" i="2"/>
  <c r="K130" i="2"/>
  <c r="D23" i="4" s="1"/>
  <c r="K144" i="2"/>
  <c r="K150" i="2"/>
  <c r="F23" i="4" s="1"/>
  <c r="E117" i="2"/>
  <c r="I117" i="2"/>
  <c r="E119" i="2"/>
  <c r="I119" i="2"/>
  <c r="E123" i="2"/>
  <c r="I123" i="2"/>
  <c r="I124" i="2"/>
  <c r="C22" i="4" s="1"/>
  <c r="E132" i="2"/>
  <c r="I132" i="2"/>
  <c r="I137" i="2"/>
  <c r="E22" i="4" s="1"/>
  <c r="E139" i="2"/>
  <c r="I139" i="2"/>
  <c r="I142" i="2"/>
  <c r="I143" i="2"/>
  <c r="I145" i="2"/>
  <c r="E148" i="2"/>
  <c r="I148" i="2"/>
  <c r="I150" i="2"/>
  <c r="F22" i="4" s="1"/>
  <c r="N124" i="2"/>
  <c r="C25" i="4" s="1"/>
  <c r="N130" i="2"/>
  <c r="D25" i="4"/>
  <c r="N137" i="2"/>
  <c r="E25" i="4" s="1"/>
  <c r="N150" i="2"/>
  <c r="F25" i="4" s="1"/>
  <c r="E14" i="6" s="1"/>
  <c r="J114" i="2"/>
  <c r="E122" i="2"/>
  <c r="J122" i="2"/>
  <c r="J124" i="2"/>
  <c r="C27" i="4" s="1"/>
  <c r="J126" i="2"/>
  <c r="J130" i="2"/>
  <c r="D27" i="4" s="1"/>
  <c r="J146" i="2"/>
  <c r="J150" i="2"/>
  <c r="F27" i="4" s="1"/>
  <c r="E116" i="2"/>
  <c r="E130" i="2"/>
  <c r="D26" i="4" s="1"/>
  <c r="E137" i="2"/>
  <c r="E26" i="4" s="1"/>
  <c r="E150" i="2"/>
  <c r="F26" i="4" s="1"/>
  <c r="E140" i="1"/>
  <c r="H140" i="1"/>
  <c r="E141" i="1"/>
  <c r="H141" i="1"/>
  <c r="E142" i="1"/>
  <c r="H142" i="1"/>
  <c r="E143" i="1"/>
  <c r="H143" i="1"/>
  <c r="E144" i="1"/>
  <c r="H144" i="1"/>
  <c r="E145" i="1"/>
  <c r="H145" i="1"/>
  <c r="E146" i="1"/>
  <c r="H146" i="1"/>
  <c r="E149" i="1"/>
  <c r="H149" i="1"/>
  <c r="E150" i="1"/>
  <c r="H150" i="1"/>
  <c r="E151" i="1"/>
  <c r="H151" i="1"/>
  <c r="E152" i="1"/>
  <c r="H152" i="1"/>
  <c r="E153" i="1"/>
  <c r="H153" i="1"/>
  <c r="E154" i="1"/>
  <c r="H154" i="1"/>
  <c r="E155" i="1"/>
  <c r="H155" i="1"/>
  <c r="E156" i="1"/>
  <c r="H156" i="1"/>
  <c r="E157" i="1"/>
  <c r="H157" i="1"/>
  <c r="E160" i="1"/>
  <c r="H160" i="1"/>
  <c r="E162" i="1"/>
  <c r="H162" i="1"/>
  <c r="E163" i="1"/>
  <c r="H163" i="1"/>
  <c r="E164" i="1"/>
  <c r="H164" i="1"/>
  <c r="E165" i="1"/>
  <c r="H165" i="1"/>
  <c r="E166" i="1"/>
  <c r="H166" i="1"/>
  <c r="E167" i="1"/>
  <c r="H167" i="1"/>
  <c r="H169" i="1"/>
  <c r="G4" i="4" s="1"/>
  <c r="B7" i="5" s="1"/>
  <c r="E159" i="1"/>
  <c r="G159" i="1"/>
  <c r="G169" i="1"/>
  <c r="G6" i="4" s="1"/>
  <c r="B9" i="5" s="1"/>
  <c r="I168" i="1"/>
  <c r="I169" i="1"/>
  <c r="G8" i="4" s="1"/>
  <c r="B11" i="5" s="1"/>
  <c r="E147" i="1"/>
  <c r="K147" i="1"/>
  <c r="E148" i="1"/>
  <c r="K148" i="1"/>
  <c r="E158" i="1"/>
  <c r="K158" i="1"/>
  <c r="E161" i="1"/>
  <c r="K161" i="1"/>
  <c r="K168" i="1"/>
  <c r="K169" i="1"/>
  <c r="G10" i="4" s="1"/>
  <c r="B12" i="5" s="1"/>
  <c r="E169" i="1"/>
  <c r="G13" i="4"/>
  <c r="B17" i="5" s="1"/>
  <c r="E155" i="2"/>
  <c r="F155" i="2"/>
  <c r="E156" i="2"/>
  <c r="F156" i="2"/>
  <c r="E158" i="2"/>
  <c r="F158" i="2"/>
  <c r="F161" i="2"/>
  <c r="F163" i="2"/>
  <c r="G18" i="4" s="1"/>
  <c r="E7" i="5" s="1"/>
  <c r="H157" i="2"/>
  <c r="H163" i="2"/>
  <c r="G20" i="4" s="1"/>
  <c r="E9" i="5" s="1"/>
  <c r="E159" i="2"/>
  <c r="I159" i="2"/>
  <c r="E160" i="2"/>
  <c r="I160" i="2"/>
  <c r="I163" i="2"/>
  <c r="G22" i="4" s="1"/>
  <c r="N163" i="2"/>
  <c r="G25" i="4" s="1"/>
  <c r="E14" i="5" s="1"/>
  <c r="J153" i="2"/>
  <c r="J154" i="2"/>
  <c r="J163" i="2"/>
  <c r="G27" i="4" s="1"/>
  <c r="E15" i="5" s="1"/>
  <c r="E163" i="2"/>
  <c r="G26" i="4" s="1"/>
  <c r="E16" i="5" s="1"/>
  <c r="H187" i="1"/>
  <c r="H4" i="4"/>
  <c r="F187" i="1"/>
  <c r="H5" i="4" s="1"/>
  <c r="B8" i="18" s="1"/>
  <c r="G187" i="1"/>
  <c r="B9" i="18" s="1"/>
  <c r="B10" i="18"/>
  <c r="I187" i="1"/>
  <c r="H8" i="4" s="1"/>
  <c r="B11" i="18" s="1"/>
  <c r="K187" i="1"/>
  <c r="H10" i="4" s="1"/>
  <c r="B12" i="18" s="1"/>
  <c r="B13" i="18"/>
  <c r="M187" i="1"/>
  <c r="H14" i="4" s="1"/>
  <c r="B15" i="18"/>
  <c r="B16" i="18"/>
  <c r="E187" i="1"/>
  <c r="F169" i="2"/>
  <c r="G169" i="2"/>
  <c r="H19" i="4" s="1"/>
  <c r="E8" i="18" s="1"/>
  <c r="H169" i="2"/>
  <c r="H20" i="4"/>
  <c r="E9" i="18" s="1"/>
  <c r="E10" i="18"/>
  <c r="I169" i="2"/>
  <c r="H22" i="4" s="1"/>
  <c r="E11" i="18" s="1"/>
  <c r="E12" i="18"/>
  <c r="E13" i="18"/>
  <c r="N169" i="2"/>
  <c r="H25" i="4" s="1"/>
  <c r="E14" i="18" s="1"/>
  <c r="J169" i="2"/>
  <c r="H27" i="4" s="1"/>
  <c r="E15" i="18" s="1"/>
  <c r="E169" i="2"/>
  <c r="H26" i="4"/>
  <c r="E16" i="18" s="1"/>
  <c r="H195" i="1"/>
  <c r="I4" i="4" s="1"/>
  <c r="F195" i="1"/>
  <c r="I5" i="4" s="1"/>
  <c r="B8" i="20" s="1"/>
  <c r="G195" i="1"/>
  <c r="I6" i="4" s="1"/>
  <c r="B9" i="20" s="1"/>
  <c r="I195" i="1"/>
  <c r="K195" i="1"/>
  <c r="I10" i="4" s="1"/>
  <c r="B12" i="20" s="1"/>
  <c r="J195" i="1"/>
  <c r="I9" i="4" s="1"/>
  <c r="B13" i="20" s="1"/>
  <c r="M195" i="1"/>
  <c r="I14" i="4" s="1"/>
  <c r="B14" i="20" s="1"/>
  <c r="L195" i="1"/>
  <c r="I11" i="4" s="1"/>
  <c r="B15" i="20" s="1"/>
  <c r="N195" i="1"/>
  <c r="I12" i="4" s="1"/>
  <c r="B16" i="20" s="1"/>
  <c r="E195" i="1"/>
  <c r="I13" i="4" s="1"/>
  <c r="B17" i="20" s="1"/>
  <c r="F175" i="2"/>
  <c r="I18" i="4"/>
  <c r="E7" i="20" s="1"/>
  <c r="G175" i="2"/>
  <c r="I19" i="4" s="1"/>
  <c r="H175" i="2"/>
  <c r="I20" i="4"/>
  <c r="E9" i="20" s="1"/>
  <c r="K175" i="2"/>
  <c r="I23" i="4" s="1"/>
  <c r="E10" i="20" s="1"/>
  <c r="I175" i="2"/>
  <c r="I22" i="4" s="1"/>
  <c r="E11" i="20" s="1"/>
  <c r="M175" i="2"/>
  <c r="E12" i="20"/>
  <c r="L175" i="2"/>
  <c r="I21" i="4" s="1"/>
  <c r="E13" i="20" s="1"/>
  <c r="N175" i="2"/>
  <c r="I25" i="4" s="1"/>
  <c r="E14" i="20" s="1"/>
  <c r="J175" i="2"/>
  <c r="I27" i="4" s="1"/>
  <c r="E15" i="20" s="1"/>
  <c r="E175" i="2"/>
  <c r="I26" i="4" s="1"/>
  <c r="E16" i="20" s="1"/>
  <c r="E29" i="21"/>
  <c r="B29" i="21"/>
  <c r="B2" i="3"/>
  <c r="D4" i="1"/>
  <c r="C2" i="3" s="1"/>
  <c r="D2" i="3" s="1"/>
  <c r="D8" i="2"/>
  <c r="E2" i="3" s="1"/>
  <c r="D9" i="1"/>
  <c r="C3" i="3" s="1"/>
  <c r="D17" i="2"/>
  <c r="E3" i="3"/>
  <c r="D24" i="1"/>
  <c r="C4" i="3" s="1"/>
  <c r="D23" i="2"/>
  <c r="E4" i="3" s="1"/>
  <c r="D52" i="1"/>
  <c r="C5" i="3" s="1"/>
  <c r="D28" i="2"/>
  <c r="E5" i="3" s="1"/>
  <c r="D60" i="1"/>
  <c r="C6" i="3" s="1"/>
  <c r="D38" i="2"/>
  <c r="E6" i="3" s="1"/>
  <c r="D62" i="1"/>
  <c r="C7" i="3"/>
  <c r="D44" i="2"/>
  <c r="E7" i="3" s="1"/>
  <c r="D68" i="1"/>
  <c r="C8" i="3"/>
  <c r="D48" i="2"/>
  <c r="E8" i="3" s="1"/>
  <c r="D77" i="1"/>
  <c r="C9" i="3" s="1"/>
  <c r="D60" i="2"/>
  <c r="E9" i="3" s="1"/>
  <c r="D92" i="1"/>
  <c r="C10" i="3" s="1"/>
  <c r="D69" i="2"/>
  <c r="E10" i="3" s="1"/>
  <c r="D100" i="1"/>
  <c r="C11" i="3" s="1"/>
  <c r="D82" i="2"/>
  <c r="D103" i="1"/>
  <c r="C12" i="3" s="1"/>
  <c r="D86" i="2"/>
  <c r="E12" i="3" s="1"/>
  <c r="D107" i="1"/>
  <c r="C13" i="3" s="1"/>
  <c r="D103" i="2"/>
  <c r="E13" i="3"/>
  <c r="D112" i="1"/>
  <c r="C16" i="3" s="1"/>
  <c r="D112" i="2"/>
  <c r="E16" i="3" s="1"/>
  <c r="D121" i="1"/>
  <c r="C17" i="3" s="1"/>
  <c r="D124" i="2"/>
  <c r="D125" i="1"/>
  <c r="C18" i="3" s="1"/>
  <c r="D130" i="2"/>
  <c r="E18" i="3" s="1"/>
  <c r="D131" i="1"/>
  <c r="C19" i="3" s="1"/>
  <c r="D137" i="2"/>
  <c r="E19" i="3" s="1"/>
  <c r="D138" i="1"/>
  <c r="C20" i="3" s="1"/>
  <c r="D150" i="2"/>
  <c r="E20" i="3" s="1"/>
  <c r="D169" i="1"/>
  <c r="C21" i="3" s="1"/>
  <c r="D163" i="2"/>
  <c r="E21" i="3" s="1"/>
  <c r="D187" i="1"/>
  <c r="C22" i="3" s="1"/>
  <c r="D169" i="2"/>
  <c r="E22" i="3" s="1"/>
  <c r="D195" i="1"/>
  <c r="C23" i="3" s="1"/>
  <c r="D175" i="2"/>
  <c r="E23" i="3"/>
  <c r="D199" i="1"/>
  <c r="D185" i="2"/>
  <c r="E24" i="3" s="1"/>
  <c r="D203" i="1"/>
  <c r="C25" i="3"/>
  <c r="D190" i="2"/>
  <c r="E25" i="3" s="1"/>
  <c r="I185" i="2"/>
  <c r="O185" i="2" s="1"/>
  <c r="O203" i="1"/>
  <c r="O199" i="1"/>
  <c r="E29" i="20"/>
  <c r="B29" i="20"/>
  <c r="O195" i="1"/>
  <c r="E30" i="7"/>
  <c r="E27" i="18"/>
  <c r="E29" i="18"/>
  <c r="H6" i="4"/>
  <c r="M169" i="2"/>
  <c r="L169" i="2"/>
  <c r="K169" i="2"/>
  <c r="N187" i="1"/>
  <c r="L187" i="1"/>
  <c r="J187" i="1"/>
  <c r="O169" i="1"/>
  <c r="O187" i="1" s="1"/>
  <c r="B29" i="18"/>
  <c r="B32" i="18"/>
  <c r="B31" i="16"/>
  <c r="E26" i="16"/>
  <c r="B26" i="16"/>
  <c r="E18" i="16"/>
  <c r="B18" i="16"/>
  <c r="C20" i="16"/>
  <c r="B31" i="15"/>
  <c r="E26" i="15"/>
  <c r="B26" i="15"/>
  <c r="B33" i="12"/>
  <c r="C4" i="12"/>
  <c r="B31" i="10"/>
  <c r="B33" i="10"/>
  <c r="B26" i="10"/>
  <c r="B28" i="10"/>
  <c r="E26" i="10"/>
  <c r="E28" i="10"/>
  <c r="H32" i="9"/>
  <c r="H26" i="9"/>
  <c r="D26" i="9"/>
  <c r="N27" i="8"/>
  <c r="N28" i="8"/>
  <c r="O12" i="8"/>
  <c r="O7" i="8"/>
  <c r="E54" i="1"/>
  <c r="H54" i="1"/>
  <c r="H60" i="1" s="1"/>
  <c r="F4" i="8" s="1"/>
  <c r="B36" i="7"/>
  <c r="B40" i="6"/>
  <c r="B28" i="7"/>
  <c r="B30" i="7"/>
  <c r="B33" i="6"/>
  <c r="B41" i="6"/>
  <c r="E35" i="6"/>
  <c r="E35" i="5"/>
  <c r="B35" i="5"/>
  <c r="M15" i="4"/>
  <c r="M28" i="4"/>
  <c r="N28" i="4"/>
  <c r="N29" i="4" s="1"/>
  <c r="L28" i="4"/>
  <c r="O21" i="4"/>
  <c r="H12" i="24" s="1"/>
  <c r="M163" i="2"/>
  <c r="L163" i="2"/>
  <c r="K163" i="2"/>
  <c r="G163" i="2"/>
  <c r="M150" i="2"/>
  <c r="M137" i="2"/>
  <c r="M130" i="2"/>
  <c r="D24" i="4" s="1"/>
  <c r="M124" i="2"/>
  <c r="L150" i="2"/>
  <c r="H150" i="2"/>
  <c r="L137" i="2"/>
  <c r="K137" i="2"/>
  <c r="J137" i="2"/>
  <c r="L130" i="2"/>
  <c r="L124" i="2"/>
  <c r="I130" i="2"/>
  <c r="H130" i="2"/>
  <c r="K124" i="2"/>
  <c r="H124" i="2"/>
  <c r="G124" i="2"/>
  <c r="N112" i="2"/>
  <c r="B25" i="4"/>
  <c r="L112" i="2"/>
  <c r="K112" i="2"/>
  <c r="H112" i="2"/>
  <c r="L103" i="2"/>
  <c r="H103" i="2"/>
  <c r="N83" i="2"/>
  <c r="N86" i="2" s="1"/>
  <c r="L24" i="8" s="1"/>
  <c r="L86" i="2"/>
  <c r="K86" i="2"/>
  <c r="J86" i="2"/>
  <c r="I86" i="2"/>
  <c r="H86" i="2"/>
  <c r="F86" i="2"/>
  <c r="E86" i="2"/>
  <c r="L25" i="8"/>
  <c r="G85" i="2"/>
  <c r="G86" i="2" s="1"/>
  <c r="L82" i="2"/>
  <c r="L69" i="2"/>
  <c r="K82" i="2"/>
  <c r="H82" i="2"/>
  <c r="G82" i="2"/>
  <c r="E81" i="2"/>
  <c r="J81" i="2"/>
  <c r="I80" i="2"/>
  <c r="I79" i="2"/>
  <c r="E78" i="2"/>
  <c r="I78" i="2"/>
  <c r="E77" i="2"/>
  <c r="I77" i="2" s="1"/>
  <c r="J76" i="2"/>
  <c r="J75" i="2"/>
  <c r="E74" i="2"/>
  <c r="I74" i="2" s="1"/>
  <c r="E73" i="2"/>
  <c r="J73" i="2"/>
  <c r="J82" i="2" s="1"/>
  <c r="K26" i="8" s="1"/>
  <c r="E72" i="2"/>
  <c r="F72" i="2" s="1"/>
  <c r="E71" i="2"/>
  <c r="N70" i="2"/>
  <c r="N82" i="2" s="1"/>
  <c r="K24" i="8" s="1"/>
  <c r="K69" i="2"/>
  <c r="G69" i="2"/>
  <c r="H68" i="2"/>
  <c r="H69" i="2" s="1"/>
  <c r="J20" i="8" s="1"/>
  <c r="J67" i="2"/>
  <c r="J69" i="2" s="1"/>
  <c r="E66" i="2"/>
  <c r="I66" i="2" s="1"/>
  <c r="E65" i="2"/>
  <c r="F65" i="2" s="1"/>
  <c r="F69" i="2" s="1"/>
  <c r="E64" i="2"/>
  <c r="N63" i="2"/>
  <c r="N69" i="2"/>
  <c r="K60" i="2"/>
  <c r="J59" i="2"/>
  <c r="J60" i="2" s="1"/>
  <c r="I26" i="8" s="1"/>
  <c r="E14" i="12" s="1"/>
  <c r="E58" i="2"/>
  <c r="L58" i="2"/>
  <c r="L60" i="2" s="1"/>
  <c r="I21" i="8" s="1"/>
  <c r="L55" i="2"/>
  <c r="E57" i="2"/>
  <c r="I57" i="2" s="1"/>
  <c r="I60" i="2" s="1"/>
  <c r="I22" i="8" s="1"/>
  <c r="E11" i="12" s="1"/>
  <c r="E56" i="2"/>
  <c r="G56" i="2"/>
  <c r="E54" i="2"/>
  <c r="H54" i="2" s="1"/>
  <c r="H60" i="2" s="1"/>
  <c r="I20" i="8"/>
  <c r="E9" i="12" s="1"/>
  <c r="E53" i="2"/>
  <c r="F53" i="2" s="1"/>
  <c r="F60" i="2" s="1"/>
  <c r="I18" i="8" s="1"/>
  <c r="E52" i="2"/>
  <c r="I52" i="2" s="1"/>
  <c r="G51" i="2"/>
  <c r="G60" i="2"/>
  <c r="I19" i="8" s="1"/>
  <c r="E8" i="12" s="1"/>
  <c r="E50" i="2"/>
  <c r="N49" i="2"/>
  <c r="N60" i="2" s="1"/>
  <c r="I24" i="8" s="1"/>
  <c r="E13" i="12" s="1"/>
  <c r="N48" i="2"/>
  <c r="H24" i="8" s="1"/>
  <c r="K48" i="2"/>
  <c r="J48" i="2"/>
  <c r="H48" i="2"/>
  <c r="G48" i="2"/>
  <c r="E47" i="2"/>
  <c r="I47" i="2" s="1"/>
  <c r="I48" i="2" s="1"/>
  <c r="H22" i="8" s="1"/>
  <c r="E46" i="2"/>
  <c r="F46" i="2" s="1"/>
  <c r="F48" i="2" s="1"/>
  <c r="H18" i="8" s="1"/>
  <c r="N44" i="2"/>
  <c r="G24" i="8"/>
  <c r="K44" i="2"/>
  <c r="J44" i="2"/>
  <c r="H44" i="2"/>
  <c r="E43" i="2"/>
  <c r="G43" i="2" s="1"/>
  <c r="G44" i="2" s="1"/>
  <c r="G19" i="8" s="1"/>
  <c r="E42" i="2"/>
  <c r="F42" i="2"/>
  <c r="F44" i="2" s="1"/>
  <c r="G18" i="8" s="1"/>
  <c r="E41" i="2"/>
  <c r="E40" i="2"/>
  <c r="N38" i="2"/>
  <c r="F24" i="8"/>
  <c r="H38" i="2"/>
  <c r="E37" i="2"/>
  <c r="K37" i="2" s="1"/>
  <c r="E36" i="2"/>
  <c r="K36" i="2" s="1"/>
  <c r="G35" i="2"/>
  <c r="J34" i="2"/>
  <c r="J38" i="2" s="1"/>
  <c r="F26" i="8" s="1"/>
  <c r="E33" i="2"/>
  <c r="F33" i="2" s="1"/>
  <c r="E32" i="2"/>
  <c r="I32" i="2" s="1"/>
  <c r="I38" i="2" s="1"/>
  <c r="F22" i="8" s="1"/>
  <c r="E31" i="2"/>
  <c r="G31" i="2" s="1"/>
  <c r="E30" i="2"/>
  <c r="F30" i="2" s="1"/>
  <c r="N28" i="2"/>
  <c r="E24" i="8"/>
  <c r="E13" i="15" s="1"/>
  <c r="K28" i="2"/>
  <c r="H28" i="2"/>
  <c r="G28" i="2"/>
  <c r="F28" i="2"/>
  <c r="E27" i="2"/>
  <c r="I27" i="2" s="1"/>
  <c r="I28" i="2" s="1"/>
  <c r="E22" i="8" s="1"/>
  <c r="E11" i="15" s="1"/>
  <c r="E26" i="2"/>
  <c r="J26" i="2" s="1"/>
  <c r="J28" i="2" s="1"/>
  <c r="E26" i="8" s="1"/>
  <c r="E14" i="15" s="1"/>
  <c r="K23" i="2"/>
  <c r="K24" i="2" s="1"/>
  <c r="K17" i="2"/>
  <c r="N18" i="2"/>
  <c r="N23" i="2" s="1"/>
  <c r="J23" i="2"/>
  <c r="I23" i="2"/>
  <c r="H23" i="2"/>
  <c r="E22" i="2"/>
  <c r="G22" i="2"/>
  <c r="G23" i="2" s="1"/>
  <c r="D19" i="8" s="1"/>
  <c r="E21" i="2"/>
  <c r="F21" i="2" s="1"/>
  <c r="E20" i="2"/>
  <c r="F20" i="2" s="1"/>
  <c r="E19" i="2"/>
  <c r="F19" i="2" s="1"/>
  <c r="L17" i="2"/>
  <c r="E16" i="2"/>
  <c r="I16" i="2" s="1"/>
  <c r="I17" i="2" s="1"/>
  <c r="C22" i="8"/>
  <c r="E15" i="2"/>
  <c r="F15" i="2" s="1"/>
  <c r="J14" i="2"/>
  <c r="E13" i="2"/>
  <c r="F13" i="2"/>
  <c r="F17" i="2" s="1"/>
  <c r="C18" i="8" s="1"/>
  <c r="E12" i="2"/>
  <c r="J11" i="2"/>
  <c r="G10" i="2"/>
  <c r="G17" i="2" s="1"/>
  <c r="C19" i="8"/>
  <c r="N9" i="2"/>
  <c r="N17" i="2"/>
  <c r="C24" i="8" s="1"/>
  <c r="L8" i="2"/>
  <c r="K8" i="2"/>
  <c r="E7" i="2"/>
  <c r="I7" i="2" s="1"/>
  <c r="I8" i="2" s="1"/>
  <c r="B22" i="8" s="1"/>
  <c r="H6" i="2"/>
  <c r="H8" i="2"/>
  <c r="B20" i="8" s="1"/>
  <c r="G5" i="2"/>
  <c r="G8" i="2" s="1"/>
  <c r="B19" i="8" s="1"/>
  <c r="E4" i="2"/>
  <c r="E3" i="2"/>
  <c r="J3" i="2" s="1"/>
  <c r="J8" i="2" s="1"/>
  <c r="B26" i="8" s="1"/>
  <c r="N2" i="2"/>
  <c r="N8" i="2" s="1"/>
  <c r="B24" i="8" s="1"/>
  <c r="N169" i="1"/>
  <c r="M169" i="1"/>
  <c r="L169" i="1"/>
  <c r="J169" i="1"/>
  <c r="F169" i="1"/>
  <c r="M138" i="1"/>
  <c r="M131" i="1"/>
  <c r="M125" i="1"/>
  <c r="M121" i="1"/>
  <c r="O138" i="1"/>
  <c r="J138" i="1"/>
  <c r="H138" i="1"/>
  <c r="G138" i="1"/>
  <c r="O131" i="1"/>
  <c r="N131" i="1"/>
  <c r="H131" i="1"/>
  <c r="G131" i="1"/>
  <c r="O125" i="1"/>
  <c r="N125" i="1"/>
  <c r="L125" i="1"/>
  <c r="J125" i="1"/>
  <c r="H125" i="1"/>
  <c r="G125" i="1"/>
  <c r="O121" i="1"/>
  <c r="N121" i="1"/>
  <c r="N139" i="1" s="1"/>
  <c r="H121" i="1"/>
  <c r="O112" i="1"/>
  <c r="N112" i="1"/>
  <c r="M112" i="1"/>
  <c r="L112" i="1"/>
  <c r="J112" i="1"/>
  <c r="H112" i="1"/>
  <c r="G112" i="1"/>
  <c r="O107" i="1"/>
  <c r="N107" i="1"/>
  <c r="M107" i="1"/>
  <c r="I107" i="1"/>
  <c r="H107" i="1"/>
  <c r="G107" i="1"/>
  <c r="F107" i="1"/>
  <c r="O103" i="1"/>
  <c r="N103" i="1"/>
  <c r="M103" i="1"/>
  <c r="M92" i="1"/>
  <c r="M100" i="1"/>
  <c r="L103" i="1"/>
  <c r="J103" i="1"/>
  <c r="I103" i="1"/>
  <c r="H103" i="1"/>
  <c r="G103" i="1"/>
  <c r="E101" i="1"/>
  <c r="E102" i="1"/>
  <c r="K102" i="1" s="1"/>
  <c r="K103" i="1" s="1"/>
  <c r="L10" i="8" s="1"/>
  <c r="O100" i="1"/>
  <c r="O104" i="1" s="1"/>
  <c r="N100" i="1"/>
  <c r="L100" i="1"/>
  <c r="J100" i="1"/>
  <c r="H100" i="1"/>
  <c r="G100" i="1"/>
  <c r="E99" i="1"/>
  <c r="K99" i="1" s="1"/>
  <c r="E98" i="1"/>
  <c r="K98" i="1"/>
  <c r="K97" i="1"/>
  <c r="K95" i="1"/>
  <c r="K96" i="1"/>
  <c r="E94" i="1"/>
  <c r="F94" i="1" s="1"/>
  <c r="F100" i="1" s="1"/>
  <c r="K5" i="8" s="1"/>
  <c r="E93" i="1"/>
  <c r="I93" i="1" s="1"/>
  <c r="I100" i="1" s="1"/>
  <c r="K8" i="8" s="1"/>
  <c r="O92" i="1"/>
  <c r="N92" i="1"/>
  <c r="L92" i="1"/>
  <c r="J11" i="8" s="1"/>
  <c r="H92" i="1"/>
  <c r="E90" i="1"/>
  <c r="G90" i="1" s="1"/>
  <c r="J88" i="1"/>
  <c r="E86" i="1"/>
  <c r="K86" i="1" s="1"/>
  <c r="E85" i="1"/>
  <c r="K85" i="1" s="1"/>
  <c r="J84" i="1"/>
  <c r="J82" i="1"/>
  <c r="J92" i="1" s="1"/>
  <c r="E83" i="1"/>
  <c r="F83" i="1"/>
  <c r="F92" i="1" s="1"/>
  <c r="E81" i="1"/>
  <c r="K81" i="1"/>
  <c r="E80" i="1"/>
  <c r="G80" i="1" s="1"/>
  <c r="E79" i="1"/>
  <c r="O77" i="1"/>
  <c r="N77" i="1"/>
  <c r="M77" i="1"/>
  <c r="L76" i="1"/>
  <c r="L77" i="1" s="1"/>
  <c r="I11" i="8" s="1"/>
  <c r="B15" i="12" s="1"/>
  <c r="J75" i="1"/>
  <c r="J77" i="1"/>
  <c r="I9" i="8" s="1"/>
  <c r="B13" i="12" s="1"/>
  <c r="H77" i="1"/>
  <c r="E73" i="1"/>
  <c r="F73" i="1" s="1"/>
  <c r="F77" i="1" s="1"/>
  <c r="I5" i="8" s="1"/>
  <c r="B8" i="12" s="1"/>
  <c r="E70" i="1"/>
  <c r="I70" i="1" s="1"/>
  <c r="I77" i="1" s="1"/>
  <c r="I8" i="8" s="1"/>
  <c r="B11" i="12" s="1"/>
  <c r="E71" i="1"/>
  <c r="K71" i="1" s="1"/>
  <c r="E72" i="1"/>
  <c r="K72" i="1" s="1"/>
  <c r="E74" i="1"/>
  <c r="G74" i="1"/>
  <c r="G77" i="1" s="1"/>
  <c r="I6" i="8" s="1"/>
  <c r="O68" i="1"/>
  <c r="N68" i="1"/>
  <c r="I68" i="1"/>
  <c r="H8" i="8" s="1"/>
  <c r="E67" i="1"/>
  <c r="E66" i="1"/>
  <c r="K66" i="1" s="1"/>
  <c r="K68" i="1" s="1"/>
  <c r="H10" i="8" s="1"/>
  <c r="E65" i="1"/>
  <c r="F65" i="1" s="1"/>
  <c r="F68" i="1" s="1"/>
  <c r="H5" i="8" s="1"/>
  <c r="M64" i="1"/>
  <c r="M68" i="1" s="1"/>
  <c r="H14" i="8" s="1"/>
  <c r="O14" i="8" s="1"/>
  <c r="D13" i="9" s="1"/>
  <c r="E63" i="1"/>
  <c r="H63" i="1" s="1"/>
  <c r="H68" i="1" s="1"/>
  <c r="H4" i="8" s="1"/>
  <c r="O62" i="1"/>
  <c r="N62" i="1"/>
  <c r="M62" i="1"/>
  <c r="K62" i="1"/>
  <c r="I62" i="1"/>
  <c r="F62" i="1"/>
  <c r="E61" i="1"/>
  <c r="H61" i="1" s="1"/>
  <c r="H62" i="1" s="1"/>
  <c r="G4" i="8" s="1"/>
  <c r="O60" i="1"/>
  <c r="N60" i="1"/>
  <c r="M60" i="1"/>
  <c r="I60" i="1"/>
  <c r="E59" i="1"/>
  <c r="F59" i="1" s="1"/>
  <c r="E58" i="1"/>
  <c r="K58" i="1" s="1"/>
  <c r="E53" i="1"/>
  <c r="K53" i="1" s="1"/>
  <c r="E57" i="1"/>
  <c r="F57" i="1" s="1"/>
  <c r="E56" i="1"/>
  <c r="F56" i="1" s="1"/>
  <c r="E55" i="1"/>
  <c r="F55" i="1" s="1"/>
  <c r="O52" i="1"/>
  <c r="N52" i="1"/>
  <c r="M52" i="1"/>
  <c r="E45" i="1"/>
  <c r="K45" i="1" s="1"/>
  <c r="K52" i="1" s="1"/>
  <c r="E10" i="8" s="1"/>
  <c r="B12" i="15" s="1"/>
  <c r="I33" i="1"/>
  <c r="I52" i="1" s="1"/>
  <c r="E8" i="8" s="1"/>
  <c r="B11" i="15" s="1"/>
  <c r="E51" i="1"/>
  <c r="H51" i="1" s="1"/>
  <c r="E50" i="1"/>
  <c r="H50" i="1" s="1"/>
  <c r="E49" i="1"/>
  <c r="H49" i="1" s="1"/>
  <c r="E48" i="1"/>
  <c r="H48" i="1" s="1"/>
  <c r="E47" i="1"/>
  <c r="H47" i="1" s="1"/>
  <c r="E46" i="1"/>
  <c r="H46" i="1" s="1"/>
  <c r="E44" i="1"/>
  <c r="H44" i="1"/>
  <c r="E43" i="1"/>
  <c r="H43" i="1" s="1"/>
  <c r="E42" i="1"/>
  <c r="H42" i="1"/>
  <c r="E41" i="1"/>
  <c r="H41" i="1" s="1"/>
  <c r="E40" i="1"/>
  <c r="H40" i="1" s="1"/>
  <c r="E39" i="1"/>
  <c r="H39" i="1" s="1"/>
  <c r="E38" i="1"/>
  <c r="H38" i="1" s="1"/>
  <c r="E37" i="1"/>
  <c r="H37" i="1" s="1"/>
  <c r="E36" i="1"/>
  <c r="H36" i="1"/>
  <c r="E35" i="1"/>
  <c r="F35" i="1" s="1"/>
  <c r="E34" i="1"/>
  <c r="F34" i="1" s="1"/>
  <c r="E32" i="1"/>
  <c r="H32" i="1" s="1"/>
  <c r="E31" i="1"/>
  <c r="E30" i="1"/>
  <c r="H30" i="1" s="1"/>
  <c r="E29" i="1"/>
  <c r="H29" i="1"/>
  <c r="E28" i="1"/>
  <c r="F28" i="1" s="1"/>
  <c r="E27" i="1"/>
  <c r="H27" i="1" s="1"/>
  <c r="E26" i="1"/>
  <c r="H26" i="1"/>
  <c r="O24" i="1"/>
  <c r="O9" i="1"/>
  <c r="N24" i="1"/>
  <c r="N9" i="1"/>
  <c r="M24" i="1"/>
  <c r="I24" i="1"/>
  <c r="E23" i="1"/>
  <c r="H23" i="1" s="1"/>
  <c r="E22" i="1"/>
  <c r="H22" i="1" s="1"/>
  <c r="E21" i="1"/>
  <c r="H21" i="1"/>
  <c r="E20" i="1"/>
  <c r="K20" i="1" s="1"/>
  <c r="E19" i="1"/>
  <c r="H19" i="1"/>
  <c r="E18" i="1"/>
  <c r="H18" i="1" s="1"/>
  <c r="E17" i="1"/>
  <c r="H17" i="1"/>
  <c r="E16" i="1"/>
  <c r="H16" i="1" s="1"/>
  <c r="E15" i="1"/>
  <c r="H15" i="1" s="1"/>
  <c r="E14" i="1"/>
  <c r="H14" i="1" s="1"/>
  <c r="E13" i="1"/>
  <c r="H13" i="1"/>
  <c r="E12" i="1"/>
  <c r="H12" i="1" s="1"/>
  <c r="E11" i="1"/>
  <c r="H11" i="1"/>
  <c r="E10" i="1"/>
  <c r="H10" i="1" s="1"/>
  <c r="M9" i="1"/>
  <c r="H9" i="1"/>
  <c r="F9" i="1"/>
  <c r="C5" i="8" s="1"/>
  <c r="E7" i="1"/>
  <c r="E8" i="1"/>
  <c r="K8" i="1" s="1"/>
  <c r="I6" i="1"/>
  <c r="I5" i="1"/>
  <c r="O4" i="1"/>
  <c r="N4" i="1"/>
  <c r="M4" i="1"/>
  <c r="L4" i="1"/>
  <c r="J4" i="1"/>
  <c r="I4" i="1"/>
  <c r="H4" i="1"/>
  <c r="G4" i="1"/>
  <c r="E3" i="1"/>
  <c r="K3" i="1" s="1"/>
  <c r="K4" i="1" s="1"/>
  <c r="B10" i="8" s="1"/>
  <c r="E2" i="1"/>
  <c r="F2" i="1" s="1"/>
  <c r="F4" i="1" s="1"/>
  <c r="B5" i="8" s="1"/>
  <c r="J17" i="2"/>
  <c r="C26" i="8" s="1"/>
  <c r="H151" i="2"/>
  <c r="N151" i="2"/>
  <c r="F139" i="1"/>
  <c r="F25" i="1"/>
  <c r="G38" i="2"/>
  <c r="F19" i="8" s="1"/>
  <c r="B35" i="6"/>
  <c r="B36" i="6"/>
  <c r="F4" i="2"/>
  <c r="F8" i="2" s="1"/>
  <c r="B18" i="8" s="1"/>
  <c r="E62" i="1"/>
  <c r="G13" i="8" s="1"/>
  <c r="D24" i="2"/>
  <c r="K151" i="2"/>
  <c r="H139" i="1"/>
  <c r="K87" i="2"/>
  <c r="G151" i="2"/>
  <c r="E33" i="6"/>
  <c r="E33" i="5"/>
  <c r="H12" i="2"/>
  <c r="H17" i="2"/>
  <c r="C20" i="8" s="1"/>
  <c r="I40" i="2"/>
  <c r="I50" i="2"/>
  <c r="I64" i="2"/>
  <c r="J19" i="8"/>
  <c r="B42" i="6"/>
  <c r="I151" i="2"/>
  <c r="O163" i="2"/>
  <c r="O130" i="2"/>
  <c r="C18" i="4" l="1"/>
  <c r="F151" i="2"/>
  <c r="I69" i="2"/>
  <c r="J22" i="8" s="1"/>
  <c r="N24" i="2"/>
  <c r="D24" i="8"/>
  <c r="J87" i="2"/>
  <c r="J26" i="8"/>
  <c r="E15" i="6"/>
  <c r="O19" i="4"/>
  <c r="H8" i="24" s="1"/>
  <c r="F23" i="2"/>
  <c r="D18" i="8" s="1"/>
  <c r="O22" i="4"/>
  <c r="H11" i="24" s="1"/>
  <c r="E11" i="5"/>
  <c r="G28" i="4"/>
  <c r="K38" i="2"/>
  <c r="F23" i="8" s="1"/>
  <c r="H87" i="2"/>
  <c r="E8" i="2"/>
  <c r="B25" i="8" s="1"/>
  <c r="B27" i="8" s="1"/>
  <c r="G24" i="2"/>
  <c r="G87" i="2"/>
  <c r="I82" i="2"/>
  <c r="K22" i="8" s="1"/>
  <c r="F103" i="2"/>
  <c r="M18" i="8" s="1"/>
  <c r="E7" i="10" s="1"/>
  <c r="E15" i="21"/>
  <c r="E28" i="2"/>
  <c r="E25" i="8" s="1"/>
  <c r="F38" i="2"/>
  <c r="F18" i="8" s="1"/>
  <c r="O18" i="8" s="1"/>
  <c r="H7" i="9" s="1"/>
  <c r="E23" i="2"/>
  <c r="D25" i="8" s="1"/>
  <c r="E69" i="2"/>
  <c r="K103" i="2"/>
  <c r="M23" i="8" s="1"/>
  <c r="E10" i="10" s="1"/>
  <c r="E44" i="2"/>
  <c r="G25" i="8" s="1"/>
  <c r="E124" i="2"/>
  <c r="E112" i="2"/>
  <c r="B26" i="4" s="1"/>
  <c r="E16" i="7" s="1"/>
  <c r="O26" i="8"/>
  <c r="H14" i="9" s="1"/>
  <c r="O21" i="8"/>
  <c r="H12" i="9" s="1"/>
  <c r="E12" i="12"/>
  <c r="E7" i="12"/>
  <c r="E15" i="15"/>
  <c r="E18" i="15" s="1"/>
  <c r="E27" i="8"/>
  <c r="E15" i="7"/>
  <c r="B28" i="4"/>
  <c r="O27" i="4"/>
  <c r="H14" i="24" s="1"/>
  <c r="H24" i="2"/>
  <c r="E60" i="2"/>
  <c r="E38" i="2"/>
  <c r="F25" i="8" s="1"/>
  <c r="O20" i="8"/>
  <c r="H9" i="9" s="1"/>
  <c r="I24" i="2"/>
  <c r="E48" i="2"/>
  <c r="H25" i="8" s="1"/>
  <c r="H27" i="8" s="1"/>
  <c r="J24" i="8"/>
  <c r="N87" i="2"/>
  <c r="O25" i="4"/>
  <c r="H13" i="24" s="1"/>
  <c r="E11" i="3"/>
  <c r="D87" i="2"/>
  <c r="E8" i="20"/>
  <c r="I28" i="4"/>
  <c r="E11" i="6"/>
  <c r="E8" i="6"/>
  <c r="D28" i="4"/>
  <c r="E14" i="7"/>
  <c r="E10" i="21"/>
  <c r="E7" i="21"/>
  <c r="K28" i="4"/>
  <c r="J18" i="8"/>
  <c r="L19" i="8"/>
  <c r="L27" i="8" s="1"/>
  <c r="O86" i="2"/>
  <c r="L151" i="2"/>
  <c r="E7" i="7"/>
  <c r="O112" i="2"/>
  <c r="I87" i="2"/>
  <c r="J151" i="2"/>
  <c r="E17" i="2"/>
  <c r="F24" i="2"/>
  <c r="O150" i="2"/>
  <c r="O137" i="2"/>
  <c r="J24" i="2"/>
  <c r="I41" i="2"/>
  <c r="I44" i="2" s="1"/>
  <c r="G22" i="8" s="1"/>
  <c r="L87" i="2"/>
  <c r="E28" i="4"/>
  <c r="E9" i="6"/>
  <c r="O20" i="4"/>
  <c r="H9" i="24" s="1"/>
  <c r="E12" i="7"/>
  <c r="G90" i="2"/>
  <c r="E103" i="2"/>
  <c r="F71" i="2"/>
  <c r="F82" i="2" s="1"/>
  <c r="K18" i="8" s="1"/>
  <c r="E82" i="2"/>
  <c r="C24" i="4"/>
  <c r="M151" i="2"/>
  <c r="E17" i="3"/>
  <c r="D151" i="2"/>
  <c r="H18" i="4"/>
  <c r="O169" i="2"/>
  <c r="E10" i="6"/>
  <c r="O23" i="4"/>
  <c r="H10" i="24" s="1"/>
  <c r="G103" i="2"/>
  <c r="M19" i="8" s="1"/>
  <c r="E8" i="10" s="1"/>
  <c r="E13" i="21"/>
  <c r="J28" i="4"/>
  <c r="O175" i="2"/>
  <c r="O190" i="2"/>
  <c r="E7" i="6"/>
  <c r="E9" i="21"/>
  <c r="E8" i="21"/>
  <c r="O205" i="2"/>
  <c r="E18" i="20"/>
  <c r="E18" i="7"/>
  <c r="F29" i="4"/>
  <c r="F2" i="3"/>
  <c r="B3" i="3" s="1"/>
  <c r="D3" i="3" s="1"/>
  <c r="F3" i="3" s="1"/>
  <c r="B4" i="3" s="1"/>
  <c r="D4" i="3" s="1"/>
  <c r="F4" i="3" s="1"/>
  <c r="B5" i="3" s="1"/>
  <c r="M29" i="4"/>
  <c r="B15" i="6"/>
  <c r="B12" i="7"/>
  <c r="O10" i="4"/>
  <c r="E9" i="1"/>
  <c r="C13" i="8" s="1"/>
  <c r="E60" i="1"/>
  <c r="F13" i="8" s="1"/>
  <c r="D139" i="1"/>
  <c r="E92" i="1"/>
  <c r="J13" i="8" s="1"/>
  <c r="H104" i="1"/>
  <c r="G139" i="1"/>
  <c r="J139" i="1"/>
  <c r="E15" i="4"/>
  <c r="E29" i="4" s="1"/>
  <c r="E112" i="1"/>
  <c r="B13" i="4" s="1"/>
  <c r="B17" i="7" s="1"/>
  <c r="B12" i="21"/>
  <c r="D15" i="4"/>
  <c r="D29" i="4" s="1"/>
  <c r="M25" i="1"/>
  <c r="I9" i="1"/>
  <c r="C8" i="8" s="1"/>
  <c r="N25" i="1"/>
  <c r="J15" i="4"/>
  <c r="B9" i="6"/>
  <c r="O6" i="4"/>
  <c r="K77" i="1"/>
  <c r="I10" i="8" s="1"/>
  <c r="B12" i="12" s="1"/>
  <c r="H52" i="1"/>
  <c r="E4" i="8" s="1"/>
  <c r="E68" i="1"/>
  <c r="E77" i="1"/>
  <c r="P77" i="1" s="1"/>
  <c r="M139" i="1"/>
  <c r="B16" i="21"/>
  <c r="B7" i="21"/>
  <c r="K139" i="1"/>
  <c r="E139" i="1"/>
  <c r="E4" i="1"/>
  <c r="B13" i="8" s="1"/>
  <c r="K7" i="1"/>
  <c r="K9" i="1" s="1"/>
  <c r="C10" i="8" s="1"/>
  <c r="D25" i="1"/>
  <c r="G92" i="1"/>
  <c r="K92" i="1"/>
  <c r="D104" i="1"/>
  <c r="K100" i="1"/>
  <c r="K10" i="8" s="1"/>
  <c r="K15" i="8" s="1"/>
  <c r="B13" i="6"/>
  <c r="I79" i="1"/>
  <c r="I92" i="1" s="1"/>
  <c r="J8" i="8" s="1"/>
  <c r="O8" i="8" s="1"/>
  <c r="D10" i="9" s="1"/>
  <c r="E100" i="1"/>
  <c r="K13" i="8" s="1"/>
  <c r="I139" i="1"/>
  <c r="L104" i="1"/>
  <c r="O25" i="1"/>
  <c r="F52" i="1"/>
  <c r="E5" i="8" s="1"/>
  <c r="B8" i="15" s="1"/>
  <c r="K60" i="1"/>
  <c r="F10" i="8" s="1"/>
  <c r="G15" i="8"/>
  <c r="M104" i="1"/>
  <c r="O139" i="1"/>
  <c r="L139" i="1"/>
  <c r="P131" i="1"/>
  <c r="P138" i="1"/>
  <c r="B12" i="6"/>
  <c r="F112" i="1"/>
  <c r="B5" i="4" s="1"/>
  <c r="K106" i="1"/>
  <c r="K107" i="1" s="1"/>
  <c r="M10" i="8" s="1"/>
  <c r="B12" i="10" s="1"/>
  <c r="B8" i="21"/>
  <c r="O9" i="4"/>
  <c r="B15" i="21"/>
  <c r="B7" i="15"/>
  <c r="J9" i="8"/>
  <c r="O9" i="8" s="1"/>
  <c r="D12" i="9" s="1"/>
  <c r="J104" i="1"/>
  <c r="I104" i="1"/>
  <c r="H13" i="8"/>
  <c r="H15" i="8" s="1"/>
  <c r="P68" i="1"/>
  <c r="D10" i="8"/>
  <c r="K24" i="1"/>
  <c r="F60" i="1"/>
  <c r="B8" i="7"/>
  <c r="B18" i="7" s="1"/>
  <c r="O5" i="4"/>
  <c r="B15" i="8"/>
  <c r="H24" i="1"/>
  <c r="J5" i="8"/>
  <c r="O6" i="8"/>
  <c r="D9" i="9" s="1"/>
  <c r="B9" i="12"/>
  <c r="J6" i="8"/>
  <c r="G104" i="1"/>
  <c r="J10" i="8"/>
  <c r="B7" i="18"/>
  <c r="O12" i="4"/>
  <c r="P4" i="1"/>
  <c r="P121" i="1"/>
  <c r="E52" i="1"/>
  <c r="E103" i="1"/>
  <c r="F101" i="1"/>
  <c r="B14" i="18"/>
  <c r="B18" i="5"/>
  <c r="B8" i="6"/>
  <c r="B13" i="21"/>
  <c r="B8" i="22"/>
  <c r="B18" i="22" s="1"/>
  <c r="L15" i="4"/>
  <c r="L29" i="4" s="1"/>
  <c r="C15" i="4"/>
  <c r="P125" i="1"/>
  <c r="O11" i="8"/>
  <c r="D14" i="9" s="1"/>
  <c r="P62" i="1"/>
  <c r="E24" i="1"/>
  <c r="O4" i="4"/>
  <c r="C24" i="3"/>
  <c r="P199" i="1"/>
  <c r="I7" i="4"/>
  <c r="I15" i="4" s="1"/>
  <c r="I29" i="4" s="1"/>
  <c r="I8" i="4"/>
  <c r="B11" i="20" s="1"/>
  <c r="H13" i="4"/>
  <c r="B17" i="18" s="1"/>
  <c r="P187" i="1"/>
  <c r="B9" i="21"/>
  <c r="B17" i="21"/>
  <c r="G15" i="4"/>
  <c r="G29" i="4" s="1"/>
  <c r="P169" i="1"/>
  <c r="M15" i="8"/>
  <c r="N104" i="1"/>
  <c r="P195" i="1"/>
  <c r="B7" i="20"/>
  <c r="B17" i="6"/>
  <c r="B11" i="6"/>
  <c r="B18" i="10"/>
  <c r="B11" i="21"/>
  <c r="K14" i="4"/>
  <c r="B14" i="21" s="1"/>
  <c r="P203" i="1"/>
  <c r="P207" i="1"/>
  <c r="J29" i="4" l="1"/>
  <c r="E18" i="21"/>
  <c r="O18" i="4"/>
  <c r="J25" i="8"/>
  <c r="O69" i="2"/>
  <c r="O23" i="8"/>
  <c r="H10" i="9" s="1"/>
  <c r="D27" i="8"/>
  <c r="H28" i="8"/>
  <c r="J27" i="8"/>
  <c r="F27" i="8"/>
  <c r="C26" i="4"/>
  <c r="E151" i="2"/>
  <c r="O124" i="2"/>
  <c r="G27" i="8"/>
  <c r="O22" i="8"/>
  <c r="H11" i="9" s="1"/>
  <c r="H7" i="24"/>
  <c r="E12" i="5"/>
  <c r="E18" i="5" s="1"/>
  <c r="E12" i="6"/>
  <c r="C28" i="4"/>
  <c r="K25" i="8"/>
  <c r="K27" i="8" s="1"/>
  <c r="K28" i="8" s="1"/>
  <c r="O82" i="2"/>
  <c r="I25" i="8"/>
  <c r="O60" i="2"/>
  <c r="C25" i="8"/>
  <c r="E24" i="2"/>
  <c r="O19" i="8"/>
  <c r="H8" i="9" s="1"/>
  <c r="O24" i="4"/>
  <c r="H15" i="24" s="1"/>
  <c r="F87" i="2"/>
  <c r="E87" i="2"/>
  <c r="C29" i="4"/>
  <c r="G28" i="8"/>
  <c r="H28" i="4"/>
  <c r="E7" i="18"/>
  <c r="E18" i="18" s="1"/>
  <c r="O24" i="8"/>
  <c r="H13" i="9" s="1"/>
  <c r="M25" i="8"/>
  <c r="E15" i="10" s="1"/>
  <c r="E18" i="10" s="1"/>
  <c r="C20" i="10" s="1"/>
  <c r="O103" i="2"/>
  <c r="M27" i="8"/>
  <c r="M28" i="8" s="1"/>
  <c r="C15" i="8"/>
  <c r="O10" i="8"/>
  <c r="D11" i="9" s="1"/>
  <c r="K25" i="1"/>
  <c r="P9" i="1"/>
  <c r="P107" i="1"/>
  <c r="I25" i="1"/>
  <c r="P92" i="1"/>
  <c r="B15" i="4"/>
  <c r="E104" i="1"/>
  <c r="J15" i="8"/>
  <c r="J28" i="8" s="1"/>
  <c r="O14" i="4"/>
  <c r="P100" i="1"/>
  <c r="K104" i="1"/>
  <c r="P112" i="1"/>
  <c r="B18" i="21"/>
  <c r="I13" i="8"/>
  <c r="B17" i="12" s="1"/>
  <c r="B18" i="12" s="1"/>
  <c r="B18" i="18"/>
  <c r="D5" i="3"/>
  <c r="F5" i="3" s="1"/>
  <c r="B6" i="3" s="1"/>
  <c r="D6" i="3" s="1"/>
  <c r="F6" i="3" s="1"/>
  <c r="B7" i="3" s="1"/>
  <c r="D7" i="3" s="1"/>
  <c r="F7" i="3" s="1"/>
  <c r="B8" i="3" s="1"/>
  <c r="D8" i="3" s="1"/>
  <c r="F8" i="3" s="1"/>
  <c r="B9" i="3" s="1"/>
  <c r="D9" i="3" s="1"/>
  <c r="F9" i="3" s="1"/>
  <c r="B10" i="3" s="1"/>
  <c r="D10" i="3" s="1"/>
  <c r="F10" i="3" s="1"/>
  <c r="B11" i="3" s="1"/>
  <c r="D11" i="3" s="1"/>
  <c r="F11" i="3" s="1"/>
  <c r="B12" i="3" s="1"/>
  <c r="D12" i="3" s="1"/>
  <c r="F12" i="3" s="1"/>
  <c r="B13" i="3" s="1"/>
  <c r="D13" i="3" s="1"/>
  <c r="F13" i="3" s="1"/>
  <c r="B16" i="3" s="1"/>
  <c r="D16" i="3" s="1"/>
  <c r="F16" i="3" s="1"/>
  <c r="B17" i="3" s="1"/>
  <c r="D17" i="3" s="1"/>
  <c r="F17" i="3" s="1"/>
  <c r="B18" i="3" s="1"/>
  <c r="D18" i="3" s="1"/>
  <c r="F18" i="3" s="1"/>
  <c r="B19" i="3" s="1"/>
  <c r="D19" i="3" s="1"/>
  <c r="F19" i="3" s="1"/>
  <c r="B20" i="3" s="1"/>
  <c r="D20" i="3" s="1"/>
  <c r="F20" i="3" s="1"/>
  <c r="B21" i="3" s="1"/>
  <c r="D21" i="3" s="1"/>
  <c r="F21" i="3" s="1"/>
  <c r="B22" i="3" s="1"/>
  <c r="D22" i="3" s="1"/>
  <c r="F22" i="3" s="1"/>
  <c r="B23" i="3" s="1"/>
  <c r="D23" i="3" s="1"/>
  <c r="F23" i="3" s="1"/>
  <c r="B24" i="3" s="1"/>
  <c r="D24" i="3" s="1"/>
  <c r="F24" i="3" s="1"/>
  <c r="B25" i="3" s="1"/>
  <c r="D25" i="3" s="1"/>
  <c r="F25" i="3" s="1"/>
  <c r="B26" i="3" s="1"/>
  <c r="D26" i="3" s="1"/>
  <c r="F26" i="3" s="1"/>
  <c r="B27" i="3" s="1"/>
  <c r="D27" i="3" s="1"/>
  <c r="F27" i="3" s="1"/>
  <c r="B30" i="3" s="1"/>
  <c r="D30" i="3" s="1"/>
  <c r="F30" i="3" s="1"/>
  <c r="B31" i="3" s="1"/>
  <c r="D31" i="3" s="1"/>
  <c r="F31" i="3" s="1"/>
  <c r="B32" i="3" s="1"/>
  <c r="D32" i="3" s="1"/>
  <c r="F32" i="3" s="1"/>
  <c r="B33" i="3" s="1"/>
  <c r="D33" i="3" s="1"/>
  <c r="F33" i="3" s="1"/>
  <c r="B34" i="3" s="1"/>
  <c r="D34" i="3" s="1"/>
  <c r="F34" i="3" s="1"/>
  <c r="B35" i="3" s="1"/>
  <c r="D35" i="3" s="1"/>
  <c r="F35" i="3" s="1"/>
  <c r="B36" i="3" s="1"/>
  <c r="D36" i="3" s="1"/>
  <c r="F36" i="3" s="1"/>
  <c r="B37" i="3" s="1"/>
  <c r="D37" i="3" s="1"/>
  <c r="F37" i="3" s="1"/>
  <c r="B38" i="3" s="1"/>
  <c r="D38" i="3" s="1"/>
  <c r="F38" i="3" s="1"/>
  <c r="B39" i="3" s="1"/>
  <c r="D39" i="3" s="1"/>
  <c r="F39" i="3" s="1"/>
  <c r="B40" i="3" s="1"/>
  <c r="D40" i="3" s="1"/>
  <c r="F40" i="3" s="1"/>
  <c r="B41" i="3" s="1"/>
  <c r="D41" i="3" s="1"/>
  <c r="F41" i="3" s="1"/>
  <c r="C4" i="15"/>
  <c r="B28" i="8"/>
  <c r="B31" i="8" s="1"/>
  <c r="P52" i="1"/>
  <c r="E13" i="8"/>
  <c r="K15" i="4"/>
  <c r="K29" i="4" s="1"/>
  <c r="B10" i="20"/>
  <c r="B18" i="20" s="1"/>
  <c r="O7" i="4"/>
  <c r="B18" i="6"/>
  <c r="L5" i="8"/>
  <c r="F103" i="1"/>
  <c r="F104" i="1" s="1"/>
  <c r="P104" i="1" s="1"/>
  <c r="F5" i="8"/>
  <c r="P60" i="1"/>
  <c r="I15" i="8"/>
  <c r="P24" i="1"/>
  <c r="D13" i="8"/>
  <c r="E25" i="1"/>
  <c r="O8" i="4"/>
  <c r="L13" i="8"/>
  <c r="H15" i="4"/>
  <c r="H29" i="4" s="1"/>
  <c r="O13" i="4"/>
  <c r="H25" i="1"/>
  <c r="D4" i="8"/>
  <c r="B29" i="4"/>
  <c r="O26" i="4" l="1"/>
  <c r="H16" i="24" s="1"/>
  <c r="E16" i="6"/>
  <c r="E18" i="6" s="1"/>
  <c r="C4" i="7"/>
  <c r="C20" i="7" s="1"/>
  <c r="E24" i="7" s="1"/>
  <c r="E23" i="10"/>
  <c r="O25" i="8"/>
  <c r="C27" i="8"/>
  <c r="C28" i="8" s="1"/>
  <c r="C31" i="8" s="1"/>
  <c r="H17" i="24"/>
  <c r="E15" i="12"/>
  <c r="E18" i="12" s="1"/>
  <c r="C20" i="12" s="1"/>
  <c r="I27" i="8"/>
  <c r="I28" i="8" s="1"/>
  <c r="O28" i="4"/>
  <c r="O15" i="4"/>
  <c r="O29" i="4" s="1"/>
  <c r="L15" i="8"/>
  <c r="L28" i="8" s="1"/>
  <c r="B17" i="15"/>
  <c r="B18" i="15" s="1"/>
  <c r="C20" i="15" s="1"/>
  <c r="E15" i="8"/>
  <c r="E28" i="8" s="1"/>
  <c r="D15" i="8"/>
  <c r="O4" i="8"/>
  <c r="D7" i="9" s="1"/>
  <c r="P103" i="1"/>
  <c r="O13" i="8"/>
  <c r="D15" i="9" s="1"/>
  <c r="F15" i="8"/>
  <c r="F28" i="8" s="1"/>
  <c r="O5" i="8"/>
  <c r="C4" i="6" l="1"/>
  <c r="C20" i="6" s="1"/>
  <c r="E29" i="6" s="1"/>
  <c r="H15" i="9"/>
  <c r="H16" i="9" s="1"/>
  <c r="O27" i="8"/>
  <c r="D16" i="9"/>
  <c r="D28" i="8"/>
  <c r="D31" i="8" s="1"/>
  <c r="E31" i="8" s="1"/>
  <c r="F31" i="8" s="1"/>
  <c r="G31" i="8" s="1"/>
  <c r="H31" i="8" s="1"/>
  <c r="I31" i="8" s="1"/>
  <c r="J31" i="8" s="1"/>
  <c r="K31" i="8" s="1"/>
  <c r="L31" i="8" s="1"/>
  <c r="M31" i="8" s="1"/>
  <c r="A32" i="4" s="1"/>
  <c r="O15" i="8"/>
  <c r="E19" i="9" l="1"/>
  <c r="H22" i="9" s="1"/>
  <c r="B32" i="4"/>
  <c r="C32" i="4" s="1"/>
  <c r="D32" i="4" s="1"/>
  <c r="E32" i="4" s="1"/>
  <c r="F32" i="4" s="1"/>
  <c r="G32" i="4" s="1"/>
  <c r="H32" i="4" s="1"/>
  <c r="I32" i="4" s="1"/>
  <c r="J32" i="4" s="1"/>
  <c r="K32" i="4" s="1"/>
  <c r="L32" i="4" s="1"/>
  <c r="M32" i="4" s="1"/>
  <c r="A31" i="25" s="1"/>
  <c r="B31" i="25" s="1"/>
  <c r="C31" i="25" s="1"/>
  <c r="D31" i="25" s="1"/>
  <c r="E31" i="25" s="1"/>
  <c r="F31" i="25" s="1"/>
  <c r="G31" i="25" s="1"/>
  <c r="H31" i="25" s="1"/>
  <c r="I31" i="25" s="1"/>
  <c r="J31" i="25" s="1"/>
  <c r="K31" i="25" s="1"/>
  <c r="L31" i="25" s="1"/>
  <c r="M31" i="25" s="1"/>
  <c r="E4" i="24"/>
  <c r="E20" i="24" s="1"/>
  <c r="H23" i="24" s="1"/>
  <c r="C4" i="5"/>
  <c r="C20" i="5" s="1"/>
  <c r="E29" i="5" s="1"/>
  <c r="O28" i="8"/>
  <c r="C4" i="18"/>
  <c r="C20" i="18" s="1"/>
  <c r="C4" i="20" l="1"/>
  <c r="C20" i="20" s="1"/>
  <c r="E23" i="20" s="1"/>
  <c r="C4" i="21" s="1"/>
  <c r="C20" i="21" s="1"/>
  <c r="E23" i="18"/>
  <c r="C4" i="22" l="1"/>
  <c r="C20" i="22" s="1"/>
  <c r="E23" i="21"/>
  <c r="E27" i="22" l="1"/>
  <c r="C4" i="23" s="1"/>
  <c r="C9" i="23" s="1"/>
  <c r="C11" i="23"/>
  <c r="C27" i="23" s="1"/>
  <c r="E33" i="23" s="1"/>
</calcChain>
</file>

<file path=xl/sharedStrings.xml><?xml version="1.0" encoding="utf-8"?>
<sst xmlns="http://schemas.openxmlformats.org/spreadsheetml/2006/main" count="1469" uniqueCount="442">
  <si>
    <t>Date</t>
  </si>
  <si>
    <t>Description</t>
  </si>
  <si>
    <t>Receipt No</t>
  </si>
  <si>
    <t>TOTAL</t>
  </si>
  <si>
    <t>GST</t>
  </si>
  <si>
    <t>Caravan Park</t>
  </si>
  <si>
    <t>Community Centre</t>
  </si>
  <si>
    <t>Membership</t>
  </si>
  <si>
    <t>Donation/Gift/Sponsorship</t>
  </si>
  <si>
    <t>Fundraising</t>
  </si>
  <si>
    <t>Catering/Drinks</t>
  </si>
  <si>
    <t>Sundries</t>
  </si>
  <si>
    <t>Interest</t>
  </si>
  <si>
    <t>Transfer</t>
  </si>
  <si>
    <t>Bar Sales</t>
  </si>
  <si>
    <t>TOTAL MARCH</t>
  </si>
  <si>
    <t>CBH Esperance Fire Appeal</t>
  </si>
  <si>
    <t>Play Group</t>
  </si>
  <si>
    <t>Allan Trading Co - Bar Sales</t>
  </si>
  <si>
    <t>TOTAL APRIL</t>
  </si>
  <si>
    <t>1650 - Osborne</t>
  </si>
  <si>
    <t>1630 - Henderson</t>
  </si>
  <si>
    <t>1637 - Longbottom</t>
  </si>
  <si>
    <t>1620 - Graham</t>
  </si>
  <si>
    <t>1643 - McCrea</t>
  </si>
  <si>
    <t>1639 - Magagnotti</t>
  </si>
  <si>
    <t>1618 - Fletcher</t>
  </si>
  <si>
    <t>1642 - McCrea</t>
  </si>
  <si>
    <t>1641 - McCrea</t>
  </si>
  <si>
    <t>1622 - Graham</t>
  </si>
  <si>
    <t>Bar Takings</t>
  </si>
  <si>
    <t>1610 - Carbone</t>
  </si>
  <si>
    <t>1619 - Fletcher</t>
  </si>
  <si>
    <t>1624,25,28 - Guest</t>
  </si>
  <si>
    <t>TOTAL MAY</t>
  </si>
  <si>
    <t>TOTAL APRIL/MAY</t>
  </si>
  <si>
    <t>1638 LONGMIRE</t>
  </si>
  <si>
    <t>1609BURNSIDE RIDGWAY</t>
  </si>
  <si>
    <t>SUE WILSON C P</t>
  </si>
  <si>
    <t>SUTTAR INV 1659</t>
  </si>
  <si>
    <t>1602ANTONIAZZI</t>
  </si>
  <si>
    <t>WFI INSURANCE 2016 Sponsorship</t>
  </si>
  <si>
    <t>1604ANTONIO</t>
  </si>
  <si>
    <t>Glencore Grain</t>
  </si>
  <si>
    <t>February Site Fees</t>
  </si>
  <si>
    <t>March Site Fees</t>
  </si>
  <si>
    <t>1601Allan</t>
  </si>
  <si>
    <t>1657STARCEVICH</t>
  </si>
  <si>
    <t>1653RICHARDSON</t>
  </si>
  <si>
    <t>1608EGEL</t>
  </si>
  <si>
    <t>1603ANTONIAZZI</t>
  </si>
  <si>
    <t>1651OXWELL</t>
  </si>
  <si>
    <t>1612AF COOK</t>
  </si>
  <si>
    <t xml:space="preserve">JANE FLETCHER </t>
  </si>
  <si>
    <t>1616DONEY</t>
  </si>
  <si>
    <t>1623GUEST</t>
  </si>
  <si>
    <t>1649 ONEILL</t>
  </si>
  <si>
    <t>1660CAMPBELL</t>
  </si>
  <si>
    <t>1627GUEST</t>
  </si>
  <si>
    <t>1640MAGAGNOTTI</t>
  </si>
  <si>
    <t>1652 PIERCEY</t>
  </si>
  <si>
    <t>TOTAL JUNE</t>
  </si>
  <si>
    <t>1633 HOLT</t>
  </si>
  <si>
    <t>April Caravan Park Fees</t>
  </si>
  <si>
    <t>May Caravan Park Fees</t>
  </si>
  <si>
    <t>June Caravan Park Fees</t>
  </si>
  <si>
    <t>July Caravan Park Fees</t>
  </si>
  <si>
    <t>TOTAL JULY</t>
  </si>
  <si>
    <t>1646 NOLAN</t>
  </si>
  <si>
    <t>TOTAL AUGUST</t>
  </si>
  <si>
    <t>1621 GRAHAM</t>
  </si>
  <si>
    <t>Bank Interest</t>
  </si>
  <si>
    <t>August Caravan Park Fees</t>
  </si>
  <si>
    <t>Farmer’s Centre</t>
  </si>
  <si>
    <t>TOTAL SEPTEMBER</t>
  </si>
  <si>
    <t>Sam Guest 81SG</t>
  </si>
  <si>
    <t>Farm and General</t>
  </si>
  <si>
    <t>September Caravan Park Fees</t>
  </si>
  <si>
    <t>Refund – Landmark</t>
  </si>
  <si>
    <t>Nolan Number Plates</t>
  </si>
  <si>
    <t>ATO – BAS Refund</t>
  </si>
  <si>
    <t>TOTAL OCTOBER</t>
  </si>
  <si>
    <t>Refund – Landmark – Book Correction</t>
  </si>
  <si>
    <t>-</t>
  </si>
  <si>
    <t>Sponsorship SG Fire Brigade</t>
  </si>
  <si>
    <t>CBH Community Centre Hire</t>
  </si>
  <si>
    <t>Town Hall Clearance Sale</t>
  </si>
  <si>
    <t>663, 664,
665, 666</t>
  </si>
  <si>
    <t xml:space="preserve"> </t>
  </si>
  <si>
    <t>October Caravan Park Site Fees</t>
  </si>
  <si>
    <t>670, 671</t>
  </si>
  <si>
    <t>Halloween Drinks P&amp;C</t>
  </si>
  <si>
    <t>Joanne Guest SG Number Plates 74,54,90</t>
  </si>
  <si>
    <t>Jason Allan BBQ and Hot Dog Maker</t>
  </si>
  <si>
    <t>Beau Graham SG Number Plates 86, 630</t>
  </si>
  <si>
    <t>Boomerang Farms SG Number Plate 656</t>
  </si>
  <si>
    <t>TOTAL NOVEMBER</t>
  </si>
  <si>
    <t>Ratten &amp; Slater – Sponsorship</t>
  </si>
  <si>
    <t>November Caravan Park Site Fees</t>
  </si>
  <si>
    <t>Stephanie Antoniazzi – Xmas tree food resale</t>
  </si>
  <si>
    <t>Janine Doney – Xmas tree food resale</t>
  </si>
  <si>
    <t>Xmas tree food resale</t>
  </si>
  <si>
    <t>695, 696, 697</t>
  </si>
  <si>
    <t>Xmas tree ticket sales</t>
  </si>
  <si>
    <t>TOTAL DECEMBER</t>
  </si>
  <si>
    <t>December Caravan Park Site Fees</t>
  </si>
  <si>
    <t>TOTAL JANUARY</t>
  </si>
  <si>
    <t>TOTAL NOVEMBER DECEMBER JANUARY</t>
  </si>
  <si>
    <t>Sheralyn Campbell – SG Number Plate 615</t>
  </si>
  <si>
    <t>TOTAL FEBRUARY</t>
  </si>
  <si>
    <t>Caravan Park Site Fees January</t>
  </si>
  <si>
    <t>Caravan Park Site Fees February</t>
  </si>
  <si>
    <t>Glencore Grain Donation</t>
  </si>
  <si>
    <t>Alicia Antonio Number Plate 909</t>
  </si>
  <si>
    <t>Business Development Centre – C/Centre Hire 5 April</t>
  </si>
  <si>
    <t>V&amp;G Carbone Number Plates</t>
  </si>
  <si>
    <t>Hansen Family – C/Centre Hire</t>
  </si>
  <si>
    <t>Caravan Park – March Site Fees</t>
  </si>
  <si>
    <t>SG Playgroup – Donation</t>
  </si>
  <si>
    <t>Caravan Park – Site Fees</t>
  </si>
  <si>
    <t>Osborne Clearing Sale – Bar Sales</t>
  </si>
  <si>
    <t>caravan Park – April Site Fees</t>
  </si>
  <si>
    <t>ATC – Sponsorship</t>
  </si>
  <si>
    <t>Caravan Park – May site fees</t>
  </si>
  <si>
    <t>CBH Sponsorship</t>
  </si>
  <si>
    <t>Allan Trading Co – Number plates 182 and 444</t>
  </si>
  <si>
    <t>WFI INSURANCE 2017 Sponsorship</t>
  </si>
  <si>
    <t>Term Deposit Closure 037-055164-2</t>
  </si>
  <si>
    <t>Caravan Park – June site fees</t>
  </si>
  <si>
    <t>Farmers Centre – Sponsorship</t>
  </si>
  <si>
    <t>Caravan Park – July Site Fees</t>
  </si>
  <si>
    <t>TOTAL APR, MAY, JUN, JUL</t>
  </si>
  <si>
    <t>1713 DEFRENNE</t>
  </si>
  <si>
    <t>1752 PIERCEY</t>
  </si>
  <si>
    <t>1703 ANTONIAZZI</t>
  </si>
  <si>
    <t>1746 NOLAN</t>
  </si>
  <si>
    <t>1721 GRAHAM</t>
  </si>
  <si>
    <t>1738 LONGMIRE</t>
  </si>
  <si>
    <t>1702 ANTONIAZZI</t>
  </si>
  <si>
    <t>Pickering Sponsorship – Bar Sales</t>
  </si>
  <si>
    <t>1712 COOK</t>
  </si>
  <si>
    <t>CAMPBELL</t>
  </si>
  <si>
    <t>1718 FLETCHER</t>
  </si>
  <si>
    <t>1720 GRAHAM</t>
  </si>
  <si>
    <t>1737 LONGBOTTOM</t>
  </si>
  <si>
    <t>Endarrbi P/L</t>
  </si>
  <si>
    <t>1724 1728 GUEST</t>
  </si>
  <si>
    <t>1717 FLETCHER</t>
  </si>
  <si>
    <t>1704 ANTONIO</t>
  </si>
  <si>
    <t>SEPWA C/Centre Hire</t>
  </si>
  <si>
    <t>1742 MCCREA</t>
  </si>
  <si>
    <t>D &amp; F OSBORNE Inv 1208171</t>
  </si>
  <si>
    <t>STARCEVICH x 3 FAMILY</t>
  </si>
  <si>
    <t>1753 RICHARDSON</t>
  </si>
  <si>
    <t>1749 ONEILL</t>
  </si>
  <si>
    <t>1740 MAGAGNOTTI</t>
  </si>
  <si>
    <t>1715 DONEY</t>
  </si>
  <si>
    <t>1708 BURNSIDE</t>
  </si>
  <si>
    <t>Adjustment of 718,720 and 728</t>
  </si>
  <si>
    <t>1741 heidi mccrea</t>
  </si>
  <si>
    <t>caravan park site fees</t>
  </si>
  <si>
    <t>1733 bill holt</t>
  </si>
  <si>
    <t>1743 R &amp; I McCrea</t>
  </si>
  <si>
    <t>bar sales o'neill</t>
  </si>
  <si>
    <t>bar sales</t>
  </si>
  <si>
    <t>inv 57 alosca tech</t>
  </si>
  <si>
    <t>1739 g &amp; k magagnotti</t>
  </si>
  <si>
    <t>1710/1711 carbone</t>
  </si>
  <si>
    <t>caravan park aug site fees</t>
  </si>
  <si>
    <t>asheep inv 55</t>
  </si>
  <si>
    <t>1759 suttar</t>
  </si>
  <si>
    <t>1762 giorgiante</t>
  </si>
  <si>
    <t>1707 mark egel</t>
  </si>
  <si>
    <t>bar inv 60 frank miles</t>
  </si>
  <si>
    <t>bar inv 61 frank miles</t>
  </si>
  <si>
    <t>1701 j and a allan</t>
  </si>
  <si>
    <t>bar inv 59 farm and general</t>
  </si>
  <si>
    <t>cbh hall hire inv 63</t>
  </si>
  <si>
    <t>october caravan park fees</t>
  </si>
  <si>
    <t>niobe oxwell</t>
  </si>
  <si>
    <t>November caravan park site fees</t>
  </si>
  <si>
    <t>AFGRI bar sales inv 62</t>
  </si>
  <si>
    <t>s antoniazzi xmas tree food resal</t>
  </si>
  <si>
    <t>xmas tree door entry takings</t>
  </si>
  <si>
    <t>xmas tree bar sales</t>
  </si>
  <si>
    <t>Chq No</t>
  </si>
  <si>
    <t>Caravan
Park</t>
  </si>
  <si>
    <t>C/Centre
Running costs</t>
  </si>
  <si>
    <t>C/Centre
Consumables</t>
  </si>
  <si>
    <t>Catering/
Drinks</t>
  </si>
  <si>
    <t>C/Centre Fit Out, appliances, repairs</t>
  </si>
  <si>
    <t>Fundraising
Costs</t>
  </si>
  <si>
    <t>Donations</t>
  </si>
  <si>
    <t>Bank
Charges</t>
  </si>
  <si>
    <t xml:space="preserve">OBB MAINTENANCE FEE </t>
  </si>
  <si>
    <t>Post Office Rental</t>
  </si>
  <si>
    <t>Shire of Esp – CVN Water</t>
  </si>
  <si>
    <t>Horizon Power - C/Centre Electricity</t>
  </si>
  <si>
    <t>Esperance SUPA IGA C/Centre</t>
  </si>
  <si>
    <t>BWS - Bar Purchases</t>
  </si>
  <si>
    <t>WFI - C/Centre Insurance</t>
  </si>
  <si>
    <t>C.Murdock - Annual Audit Review</t>
  </si>
  <si>
    <t>South Coast Food Service - Plates/Mugs</t>
  </si>
  <si>
    <t>Shire of Esp - CVN Power</t>
  </si>
  <si>
    <t>ATO - GST Payments</t>
  </si>
  <si>
    <t>Landmark - CVN Gas</t>
  </si>
  <si>
    <t>Shire of Esp - CVN Water</t>
  </si>
  <si>
    <t>Shire of Esp - CVN Electricity</t>
  </si>
  <si>
    <t>Trophy King's Engraving 2015 Citizen of the Year plate</t>
  </si>
  <si>
    <t>Salmon Gums Hotel - Bar purchases</t>
  </si>
  <si>
    <t>Liquor Barons</t>
  </si>
  <si>
    <t>South Coast Food Service</t>
  </si>
  <si>
    <t>WFI Commercial Plan – SG Golf Club</t>
  </si>
  <si>
    <t>Electrics With Style</t>
  </si>
  <si>
    <t>Horizon Power – Construction Costs</t>
  </si>
  <si>
    <t>Bar Purchases – Reimburse Jenny O’Neill</t>
  </si>
  <si>
    <t>Landmark – C/Centre Gas</t>
  </si>
  <si>
    <t>South Coast Food Service – Chips</t>
  </si>
  <si>
    <t>Woolworths – Reimburse F. Antoniazzi</t>
  </si>
  <si>
    <t>Salmon Gums Golf Club – Green Fees Golf Day</t>
  </si>
  <si>
    <t>Landmark – Gas</t>
  </si>
  <si>
    <t>Reimburse J. O’Neill</t>
  </si>
  <si>
    <t>Fairfax Media – Esperance Express Ad</t>
  </si>
  <si>
    <t>Salmon Gums Golf Club – Membership</t>
  </si>
  <si>
    <t>Landmark LPG – Book Correction</t>
  </si>
  <si>
    <t>South Coast Foods – Book Correction</t>
  </si>
  <si>
    <t>BWS – Reimburse J. O’Neill – Bar Purchases</t>
  </si>
  <si>
    <t>Graduating Scholarship School Award – Cash paid to recipient</t>
  </si>
  <si>
    <t>Woolworths – Reimburse Tanya Guest</t>
  </si>
  <si>
    <t>Shire of Esp - CVN Electricity (Reimburse F.Antoniazzi)</t>
  </si>
  <si>
    <t>Stamps and Receipt Book – (Reimburse F. Antoniazzi)</t>
  </si>
  <si>
    <t>Reimburse J. O’Neill – Bar Purchases</t>
  </si>
  <si>
    <t>Julian Hockley – Xmas tree clown – Cash paid</t>
  </si>
  <si>
    <t>Naomi Bailye – Xmas tree Fairy Floss and Face Painting – Cash Paid</t>
  </si>
  <si>
    <t>BWS - Bar Purchases (Reimburse J.O’Neill)</t>
  </si>
  <si>
    <t>Woolworths Bar Purchases (Reimburse Ross Doney)</t>
  </si>
  <si>
    <t>Butcher Xmas Tree Sausages – Reimburse Kay Magagnotti</t>
  </si>
  <si>
    <t>South Coast Food Service – Meat Xmas Tree</t>
  </si>
  <si>
    <t>Trophy King's Engraving School Honour Board (Reimburse J.Suttar)</t>
  </si>
  <si>
    <t>Jodi Suttar – Community Centre Cleaning</t>
  </si>
  <si>
    <t>Horizon Power - C/Centre Electricity (Reimburse F.Antoniazzi)</t>
  </si>
  <si>
    <t>Esperance Fire Services</t>
  </si>
  <si>
    <t>South Coast Food Service (Reimburse F.Antoniazzi)</t>
  </si>
  <si>
    <t>Salmon Gums Corner Store (Reimburse F.Antoniazzi)</t>
  </si>
  <si>
    <t>Esperance SUPA IGA Xmas Tree Catering (Reimburse F.Antoniazzi)</t>
  </si>
  <si>
    <t>Electrics With Style – Install mains, meter panel, sub mains</t>
  </si>
  <si>
    <t>Electrics With Style – Connection to existing overhead cables</t>
  </si>
  <si>
    <t>Cash – Float for Osborne Clearing Sale</t>
  </si>
  <si>
    <t>Trophy King's Engraving 2016 Citizen of the Year plate (Reimburse J.Suttar)</t>
  </si>
  <si>
    <t>WA Dept of Racing, Gaming and Liquor – Occasional Liquor Licence (Reimb. J. Suttar)</t>
  </si>
  <si>
    <t>Australia Post – PO Box Renewal</t>
  </si>
  <si>
    <t>Electrics With Style – Caravan Park</t>
  </si>
  <si>
    <t>Salmon Gums Primary School</t>
  </si>
  <si>
    <t>Salmon Gums Primary School P&amp;C – Water bottles</t>
  </si>
  <si>
    <t>Kleenheat Gas – CVN</t>
  </si>
  <si>
    <t>Cheryl Murdock – Annual Audit</t>
  </si>
  <si>
    <t>Woolworths/BWS (Reimburse J.O’Neill)</t>
  </si>
  <si>
    <t>Bunnings (Reimburse Caravan Park Site Fees – Cash paid)</t>
  </si>
  <si>
    <t>GE and JA Defrenne – Ice</t>
  </si>
  <si>
    <t>Australia Post - Stamped Envelopes (reimburse F. Antoniazzi)</t>
  </si>
  <si>
    <t>Department of Transport – Number Plates</t>
  </si>
  <si>
    <t>Retra Vision Ice Maker – Reimburse J. Doney</t>
  </si>
  <si>
    <t>Woolworths – Reimburse T. Guest</t>
  </si>
  <si>
    <t>Landmark – Baya Solfac</t>
  </si>
  <si>
    <t>Stearns Glass</t>
  </si>
  <si>
    <t>Liquor Barons – Reimburse C.Guest</t>
  </si>
  <si>
    <t>NewsXpress – Reimburse C.Guest</t>
  </si>
  <si>
    <t>TOTAL APRIL, MAY, JUNE, JULY</t>
  </si>
  <si>
    <t>Department of Transport – Number Plates – Reimburse F.Antoniazzi</t>
  </si>
  <si>
    <t>ATO - GST Payment APRIL-JUNE BAS</t>
  </si>
  <si>
    <t>Insight Environmental – Reimburse F. Antoniazzi</t>
  </si>
  <si>
    <t>Esperance SUPA IGA</t>
  </si>
  <si>
    <t>Woolworths and BWS – Reimburse J. O’Neill</t>
  </si>
  <si>
    <t>South Coast Food Service – Adjustment of cheque 1274</t>
  </si>
  <si>
    <t>south coast food</t>
  </si>
  <si>
    <t>Horizon Power c/centre power</t>
  </si>
  <si>
    <t>SG Dev Grp trans between TD</t>
  </si>
  <si>
    <t>SG Dev Grp new term deposit</t>
  </si>
  <si>
    <t>supa iga esperance statement</t>
  </si>
  <si>
    <t>ato - gst payment july-sept bas</t>
  </si>
  <si>
    <t>OBB maintenance fee</t>
  </si>
  <si>
    <t>landmark</t>
  </si>
  <si>
    <t>jodi suttar reimburse stationary - epson, esp express office</t>
  </si>
  <si>
    <t>Graduating scholarship school award cash - hayley fletcher</t>
  </si>
  <si>
    <t>horizon power</t>
  </si>
  <si>
    <t>shire of esperance cpk water</t>
  </si>
  <si>
    <t>pinklake butchers - xmas tree meat</t>
  </si>
  <si>
    <t>woolworths - reimburse s antoniazzi santa gift</t>
  </si>
  <si>
    <t>trophy kings 3 x honour board inscriptions - reimburse jodi suttar</t>
  </si>
  <si>
    <t>shire of esperance caravan park water</t>
  </si>
  <si>
    <t>shire of esperance caravan park electricity</t>
  </si>
  <si>
    <t>esperance fire services - fire equip inspection</t>
  </si>
  <si>
    <t>liquor barons nov statement</t>
  </si>
  <si>
    <t>landmark nov statement park gas</t>
  </si>
  <si>
    <t>jenny oneill reimburse bar costs</t>
  </si>
  <si>
    <t>south coast food dec statement</t>
  </si>
  <si>
    <t>salmon gums corner store envelopes</t>
  </si>
  <si>
    <t>horizon power community centre</t>
  </si>
  <si>
    <t>esp supa iga - centre costs xmas tree</t>
  </si>
  <si>
    <t>liquor barons</t>
  </si>
  <si>
    <t>landmark caravan park chem</t>
  </si>
  <si>
    <t>ATO oct-dec bas</t>
  </si>
  <si>
    <t>2016-17</t>
  </si>
  <si>
    <t>O/Balance</t>
  </si>
  <si>
    <t>Receipts</t>
  </si>
  <si>
    <t>Subtotal</t>
  </si>
  <si>
    <t>Payments</t>
  </si>
  <si>
    <t>C/Balance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</si>
  <si>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</si>
  <si>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</si>
  <si>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</si>
  <si>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</si>
  <si>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</si>
  <si>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</si>
  <si>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</si>
  <si>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</si>
  <si>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</si>
  <si>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</si>
  <si>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</si>
  <si>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</si>
  <si>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2017-18</t>
  </si>
  <si>
    <t>SUMMARY FOR SALMON GUMS DEVELOPMENT GROUP 1ST MARCH 2017 TO 28TH FEBRUARY 2018</t>
  </si>
  <si>
    <t>Adjustment</t>
  </si>
  <si>
    <t>Comm Centre</t>
  </si>
  <si>
    <t>Grants</t>
  </si>
  <si>
    <t>Funds Transferred In</t>
  </si>
  <si>
    <t>Total Receipts</t>
  </si>
  <si>
    <t>C/Centre Running Costs</t>
  </si>
  <si>
    <t>C/Centre Consumables</t>
  </si>
  <si>
    <t>Catering &amp; Drinks</t>
  </si>
  <si>
    <t xml:space="preserve">CC Building </t>
  </si>
  <si>
    <t>Bank charges</t>
  </si>
  <si>
    <t>GST Collect</t>
  </si>
  <si>
    <t>Total Payments</t>
  </si>
  <si>
    <t>Cashflow</t>
  </si>
  <si>
    <t>End of Month Balance</t>
  </si>
  <si>
    <t>SALMON GUMS DEVELOPMENT GROUP RECONCILIATION</t>
  </si>
  <si>
    <t>1/11/2017, 1/12/17</t>
  </si>
  <si>
    <t xml:space="preserve">Working account opening balance </t>
  </si>
  <si>
    <t>C/C Running Costs</t>
  </si>
  <si>
    <t>C/Centre</t>
  </si>
  <si>
    <t>C/C Consumables</t>
  </si>
  <si>
    <t>CC Building, appliances, repairs</t>
  </si>
  <si>
    <t>Catering/Bar</t>
  </si>
  <si>
    <t>Fundraising costs</t>
  </si>
  <si>
    <t>Bank Charges</t>
  </si>
  <si>
    <t>Funds transferred in</t>
  </si>
  <si>
    <t xml:space="preserve">CLOSING BALANCE </t>
  </si>
  <si>
    <t>Outstanding cheques</t>
  </si>
  <si>
    <t>Closing bank balance</t>
  </si>
  <si>
    <t>C.Centre Term Deposit 037 068765-7</t>
  </si>
  <si>
    <t>Term Deposit 037 067133-1</t>
  </si>
  <si>
    <t>8mths @ 2.5% matures 14/5/18</t>
  </si>
  <si>
    <t>12 months @2.55% maturing 18/9/18</t>
  </si>
  <si>
    <t>Opening balance</t>
  </si>
  <si>
    <t>Closing balance 23/1/18</t>
  </si>
  <si>
    <t>NEW Term Deposit 037 074453-6</t>
  </si>
  <si>
    <t>12 months @ 2.55% maturing 25/9/18</t>
  </si>
  <si>
    <t>opening balance</t>
  </si>
  <si>
    <t>interest</t>
  </si>
  <si>
    <t>8mths @ 2.5% maturing 14/5/18</t>
  </si>
  <si>
    <t>CLOSING BALANCE</t>
  </si>
  <si>
    <t>1 month @ 1.5%pa, matures 16 October 2017</t>
  </si>
  <si>
    <t>CLOSING BALANCE @16/10/17</t>
  </si>
  <si>
    <t>reinvested 8mths @2.5% maturing 14/5/18</t>
  </si>
  <si>
    <t>deposit chq</t>
  </si>
  <si>
    <t>CLOSING BALANCE @18/10/17</t>
  </si>
  <si>
    <t>CLOSING BALANCE 25/9/17</t>
  </si>
  <si>
    <t>7 months @ 1.5%pa, matures 18 April 2018</t>
  </si>
  <si>
    <t xml:space="preserve">Note1 : $727.27 adjustment under receipts from Donations to Bar Sales. </t>
  </si>
  <si>
    <t>Note 2: $39.95 adjustment under payments from Catering to Caravan Park.</t>
  </si>
  <si>
    <t>APR, MAY, JUN, JUL 2017</t>
  </si>
  <si>
    <t>Term Deposit 037 055164-2 – CLOSED</t>
  </si>
  <si>
    <t>7 months @ 2.7%pa, matured 5 July 2017</t>
  </si>
  <si>
    <t>7 months @ 2.6%pa, matures 18 September 2017</t>
  </si>
  <si>
    <t>Funds withdrawn at maturity</t>
  </si>
  <si>
    <t>1 month @ 1.5%pa, matures 14 September 2017</t>
  </si>
  <si>
    <t>CC Building</t>
  </si>
  <si>
    <t>Term Deposit 037 055164-2</t>
  </si>
  <si>
    <t>7 months @ 2.7%pa, matures 5 July 2017</t>
  </si>
  <si>
    <t>1 month @ 1.5%pa, matures 10 May 2017</t>
  </si>
  <si>
    <t>SUMMARY FOR SALMON GUMS DEVELOPMENT GROUP 1ST MARCH 2016 TO 28TH FEBRUARY 2017</t>
  </si>
  <si>
    <t>Funds Trd In</t>
  </si>
  <si>
    <t>C/Cent Running Costs</t>
  </si>
  <si>
    <t>c/cent consumables</t>
  </si>
  <si>
    <t>bank charges</t>
  </si>
  <si>
    <t>Incorrect entry in July’s Payments.</t>
  </si>
  <si>
    <t>FROM 1ST MARCH 2016 TO 28TH FEBRUARY 2017</t>
  </si>
  <si>
    <t>INCOME</t>
  </si>
  <si>
    <t>EXPENSES</t>
  </si>
  <si>
    <t>C/C Hire</t>
  </si>
  <si>
    <t>C/C Building</t>
  </si>
  <si>
    <t>C.Centre term deposit 037 068765-7</t>
  </si>
  <si>
    <t>Nov Dec Jan 2016_17</t>
  </si>
  <si>
    <t>No outstanding cheques</t>
  </si>
  <si>
    <t>C/C Power and Insurance</t>
  </si>
  <si>
    <t>Interest 1 month 1.5%</t>
  </si>
  <si>
    <t>July August 2016</t>
  </si>
  <si>
    <t>building fund.</t>
  </si>
  <si>
    <t>C/C Power</t>
  </si>
  <si>
    <t>APRIL MAY 2016</t>
  </si>
  <si>
    <t>jane fletcher xmas tree food resale</t>
  </si>
  <si>
    <t>longmire sale</t>
  </si>
  <si>
    <t>sale of chairs and trestles old hall</t>
  </si>
  <si>
    <t>jodi suttar xmas tree meat resale</t>
  </si>
  <si>
    <t>c/pk site fees jan</t>
  </si>
  <si>
    <t>tennis donation battery drive</t>
  </si>
  <si>
    <t>shire of esperance inv 1202181</t>
  </si>
  <si>
    <t>hall sales</t>
  </si>
  <si>
    <t>obb maintenance fee</t>
  </si>
  <si>
    <t>jodi suttar reimburse occ liquor lic longmires</t>
  </si>
  <si>
    <t>chris graham c/c garden supplies</t>
  </si>
  <si>
    <t>golf club liquor license reimburse to club</t>
  </si>
  <si>
    <t>south coast foodservice - c/pk toilet paper</t>
  </si>
  <si>
    <t>Opening Bank Balance 01/02/18</t>
  </si>
  <si>
    <t>Closing bank balance 28/02/18</t>
  </si>
  <si>
    <t>less presented chqs</t>
  </si>
  <si>
    <t xml:space="preserve">            </t>
  </si>
  <si>
    <t>FROM 1ST MARCH 2017 TO 28TH FEBRUARY 2018</t>
  </si>
  <si>
    <t>transfers in</t>
  </si>
  <si>
    <t>deposit 16/10/17</t>
  </si>
  <si>
    <t>Term Deposit 037 055164-2 (Closed 5/7/17)</t>
  </si>
  <si>
    <t>funds withdrawn at maturity</t>
  </si>
  <si>
    <t>Term Deposit 037 074453-6 (opened 25/9/17)</t>
  </si>
  <si>
    <t xml:space="preserve">opening balance </t>
  </si>
  <si>
    <t>2018-19</t>
  </si>
  <si>
    <t>SUMMARY FOR SALMON GUMS DEVELOPMENT GROUP 1ST MARCH 2018 TO 28TH FEBRUARY 2019</t>
  </si>
  <si>
    <t xml:space="preserve">  2/3/2018</t>
  </si>
  <si>
    <t>c\pk dec site fees</t>
  </si>
  <si>
    <t>mark egel inv 103173 window repair</t>
  </si>
  <si>
    <t>shire or esperance  water cpk</t>
  </si>
  <si>
    <t>shire of esperance electricity cpk</t>
  </si>
  <si>
    <t>chezley guest - bunnings reimburse c/c lawn mower</t>
  </si>
  <si>
    <t>esperance express office cash receipt book</t>
  </si>
  <si>
    <t>florrisons deposit of front door blinds c/c</t>
  </si>
  <si>
    <t>australia post, post box renewal</t>
  </si>
  <si>
    <t>bpay</t>
  </si>
  <si>
    <t>dempster st iga</t>
  </si>
  <si>
    <t>eft</t>
  </si>
  <si>
    <t>landmark cpk</t>
  </si>
  <si>
    <t>wfi</t>
  </si>
  <si>
    <t>Opening Bank Balance 01/03/18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</si>
</sst>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\$* #,##0.00_-;&quot;-$&quot;* #,##0.00_-;_-\$* \-??_-;_-@_-"/>
    <numFmt numFmtId="165" formatCode="\$#,##0.00;[Red]&quot;-$&quot;#,##0.00"/>
    <numFmt numFmtId="166" formatCode="_(\$* #,##0.00_);_(\$* \(#,##0.00\);_(\$* \-??_);_(@_)"/>
    <numFmt numFmtId="167" formatCode="&quot;$&quot;#,##0.00"/>
    <numFmt numFmtId="168" formatCode="&quot;$&quot;#,##0.00;[Red]&quot;$&quot;#,##0.00"/>
  </numFmts>
  <fonts count="18" x14ac:knownFonts="1"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color rgb="FFFF3333"/>
      <name val="Calibri"/>
      <family val="2"/>
      <charset val="1"/>
    </font>
    <font>
      <sz val="11"/>
      <color rgb="FFFF3333"/>
      <name val="Calibri"/>
      <family val="2"/>
      <charset val="1"/>
    </font>
    <font>
      <b/>
      <u/>
      <sz val="11"/>
      <color rgb="FF000000"/>
      <name val="Calibri"/>
      <family val="2"/>
      <charset val="1"/>
    </font>
    <font>
      <b/>
      <i/>
      <sz val="11"/>
      <color rgb="FF000000"/>
      <name val="Calibri"/>
      <family val="2"/>
      <charset val="1"/>
    </font>
    <font>
      <i/>
      <sz val="11"/>
      <color rgb="FFFF0000"/>
      <name val="Calibri"/>
      <family val="2"/>
      <charset val="1"/>
    </font>
    <font>
      <b/>
      <i/>
      <u/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u/>
      <sz val="11"/>
      <color rgb="FF000000"/>
      <name val="Calibri"/>
      <family val="2"/>
      <charset val="1"/>
    </font>
    <font>
      <b/>
      <i/>
      <u/>
      <sz val="11"/>
      <color rgb="FF000000"/>
      <name val="Calibri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166" fontId="11" fillId="0" borderId="0" applyBorder="0" applyProtection="0"/>
    <xf numFmtId="164" fontId="11" fillId="0" borderId="0" applyBorder="0" applyProtection="0"/>
  </cellStyleXfs>
  <cellXfs count="134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3" fillId="2" borderId="2" xfId="0" applyFont="1" applyFill="1" applyBorder="1"/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/>
    <xf numFmtId="0" fontId="2" fillId="0" borderId="0" xfId="0" applyFont="1"/>
    <xf numFmtId="14" fontId="0" fillId="0" borderId="4" xfId="0" applyNumberFormat="1" applyBorder="1"/>
    <xf numFmtId="0" fontId="0" fillId="0" borderId="5" xfId="0" applyFont="1" applyBorder="1"/>
    <xf numFmtId="2" fontId="0" fillId="0" borderId="5" xfId="0" applyNumberFormat="1" applyBorder="1"/>
    <xf numFmtId="2" fontId="1" fillId="0" borderId="5" xfId="0" applyNumberFormat="1" applyFont="1" applyBorder="1"/>
    <xf numFmtId="0" fontId="0" fillId="0" borderId="6" xfId="0" applyBorder="1"/>
    <xf numFmtId="4" fontId="1" fillId="0" borderId="5" xfId="0" applyNumberFormat="1" applyFont="1" applyBorder="1"/>
    <xf numFmtId="4" fontId="0" fillId="0" borderId="5" xfId="0" applyNumberFormat="1" applyFont="1" applyBorder="1"/>
    <xf numFmtId="2" fontId="2" fillId="2" borderId="2" xfId="0" applyNumberFormat="1" applyFont="1" applyFill="1" applyBorder="1"/>
    <xf numFmtId="14" fontId="0" fillId="0" borderId="7" xfId="0" applyNumberFormat="1" applyBorder="1"/>
    <xf numFmtId="0" fontId="0" fillId="0" borderId="8" xfId="0" applyFont="1" applyBorder="1"/>
    <xf numFmtId="2" fontId="0" fillId="0" borderId="8" xfId="0" applyNumberFormat="1" applyBorder="1"/>
    <xf numFmtId="2" fontId="1" fillId="0" borderId="8" xfId="0" applyNumberFormat="1" applyFont="1" applyBorder="1"/>
    <xf numFmtId="0" fontId="0" fillId="0" borderId="9" xfId="0" applyBorder="1"/>
    <xf numFmtId="2" fontId="3" fillId="2" borderId="2" xfId="0" applyNumberFormat="1" applyFont="1" applyFill="1" applyBorder="1"/>
    <xf numFmtId="2" fontId="2" fillId="2" borderId="3" xfId="0" applyNumberFormat="1" applyFont="1" applyFill="1" applyBorder="1"/>
    <xf numFmtId="14" fontId="0" fillId="0" borderId="5" xfId="0" applyNumberFormat="1" applyBorder="1"/>
    <xf numFmtId="4" fontId="0" fillId="0" borderId="5" xfId="0" applyNumberFormat="1" applyBorder="1"/>
    <xf numFmtId="2" fontId="0" fillId="0" borderId="5" xfId="0" applyNumberFormat="1" applyFont="1" applyBorder="1"/>
    <xf numFmtId="0" fontId="0" fillId="0" borderId="5" xfId="0" applyFont="1" applyBorder="1" applyAlignment="1">
      <alignment wrapText="1"/>
    </xf>
    <xf numFmtId="0" fontId="2" fillId="2" borderId="3" xfId="0" applyFont="1" applyFill="1" applyBorder="1" applyAlignment="1">
      <alignment wrapText="1"/>
    </xf>
    <xf numFmtId="2" fontId="0" fillId="0" borderId="6" xfId="0" applyNumberFormat="1" applyBorder="1"/>
    <xf numFmtId="2" fontId="4" fillId="2" borderId="2" xfId="0" applyNumberFormat="1" applyFont="1" applyFill="1" applyBorder="1"/>
    <xf numFmtId="2" fontId="0" fillId="0" borderId="9" xfId="0" applyNumberFormat="1" applyBorder="1"/>
    <xf numFmtId="4" fontId="2" fillId="2" borderId="2" xfId="0" applyNumberFormat="1" applyFont="1" applyFill="1" applyBorder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" fontId="0" fillId="0" borderId="8" xfId="0" applyNumberFormat="1" applyFont="1" applyBorder="1"/>
    <xf numFmtId="2" fontId="0" fillId="0" borderId="8" xfId="0" applyNumberFormat="1" applyFont="1" applyBorder="1"/>
    <xf numFmtId="4" fontId="0" fillId="0" borderId="0" xfId="0" applyNumberFormat="1"/>
    <xf numFmtId="4" fontId="5" fillId="0" borderId="0" xfId="0" applyNumberFormat="1" applyFont="1"/>
    <xf numFmtId="0" fontId="7" fillId="4" borderId="1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164" fontId="0" fillId="0" borderId="8" xfId="2" applyFont="1" applyBorder="1" applyAlignment="1" applyProtection="1"/>
    <xf numFmtId="164" fontId="0" fillId="0" borderId="5" xfId="2" applyFont="1" applyBorder="1" applyAlignment="1" applyProtection="1"/>
    <xf numFmtId="0" fontId="1" fillId="0" borderId="5" xfId="0" applyFont="1" applyBorder="1"/>
    <xf numFmtId="164" fontId="1" fillId="0" borderId="5" xfId="2" applyFont="1" applyBorder="1" applyAlignment="1" applyProtection="1"/>
    <xf numFmtId="0" fontId="0" fillId="0" borderId="10" xfId="0" applyFont="1" applyBorder="1"/>
    <xf numFmtId="164" fontId="0" fillId="0" borderId="10" xfId="2" applyFont="1" applyBorder="1" applyAlignment="1" applyProtection="1"/>
    <xf numFmtId="0" fontId="7" fillId="0" borderId="11" xfId="0" applyFont="1" applyBorder="1"/>
    <xf numFmtId="164" fontId="2" fillId="0" borderId="12" xfId="2" applyFont="1" applyBorder="1" applyAlignment="1" applyProtection="1"/>
    <xf numFmtId="164" fontId="2" fillId="0" borderId="13" xfId="2" applyFont="1" applyBorder="1" applyAlignment="1" applyProtection="1"/>
    <xf numFmtId="0" fontId="0" fillId="4" borderId="0" xfId="0" applyFill="1" applyBorder="1"/>
    <xf numFmtId="164" fontId="0" fillId="0" borderId="8" xfId="0" applyNumberFormat="1" applyBorder="1"/>
    <xf numFmtId="164" fontId="2" fillId="0" borderId="12" xfId="0" applyNumberFormat="1" applyFont="1" applyBorder="1"/>
    <xf numFmtId="164" fontId="2" fillId="0" borderId="13" xfId="0" applyNumberFormat="1" applyFont="1" applyBorder="1"/>
    <xf numFmtId="164" fontId="2" fillId="0" borderId="2" xfId="0" applyNumberFormat="1" applyFont="1" applyBorder="1"/>
    <xf numFmtId="164" fontId="2" fillId="0" borderId="3" xfId="0" applyNumberFormat="1" applyFont="1" applyBorder="1"/>
    <xf numFmtId="164" fontId="0" fillId="3" borderId="0" xfId="0" applyNumberFormat="1" applyFill="1"/>
    <xf numFmtId="164" fontId="0" fillId="0" borderId="0" xfId="0" applyNumberFormat="1"/>
    <xf numFmtId="164" fontId="0" fillId="0" borderId="0" xfId="0" applyNumberFormat="1" applyFont="1" applyAlignment="1">
      <alignment wrapText="1"/>
    </xf>
    <xf numFmtId="17" fontId="6" fillId="0" borderId="0" xfId="0" applyNumberFormat="1" applyFont="1" applyAlignment="1">
      <alignment horizontal="left"/>
    </xf>
    <xf numFmtId="0" fontId="6" fillId="0" borderId="0" xfId="0" applyFont="1"/>
    <xf numFmtId="165" fontId="2" fillId="0" borderId="14" xfId="2" applyNumberFormat="1" applyFont="1" applyBorder="1" applyAlignment="1" applyProtection="1"/>
    <xf numFmtId="0" fontId="0" fillId="0" borderId="0" xfId="0" applyFont="1"/>
    <xf numFmtId="164" fontId="0" fillId="0" borderId="0" xfId="2" applyFont="1" applyBorder="1" applyAlignment="1" applyProtection="1"/>
    <xf numFmtId="166" fontId="0" fillId="0" borderId="0" xfId="1" applyFont="1" applyBorder="1" applyAlignment="1" applyProtection="1"/>
    <xf numFmtId="0" fontId="8" fillId="0" borderId="0" xfId="0" applyFont="1"/>
    <xf numFmtId="164" fontId="8" fillId="0" borderId="0" xfId="2" applyFont="1" applyBorder="1" applyAlignment="1" applyProtection="1"/>
    <xf numFmtId="164" fontId="2" fillId="0" borderId="14" xfId="0" applyNumberFormat="1" applyFont="1" applyBorder="1"/>
    <xf numFmtId="164" fontId="2" fillId="0" borderId="14" xfId="2" applyFont="1" applyBorder="1" applyAlignment="1" applyProtection="1"/>
    <xf numFmtId="164" fontId="0" fillId="0" borderId="0" xfId="0" applyNumberFormat="1" applyBorder="1"/>
    <xf numFmtId="0" fontId="9" fillId="0" borderId="0" xfId="0" applyFont="1"/>
    <xf numFmtId="165" fontId="0" fillId="0" borderId="0" xfId="0" applyNumberFormat="1" applyBorder="1"/>
    <xf numFmtId="165" fontId="2" fillId="0" borderId="14" xfId="0" applyNumberFormat="1" applyFont="1" applyBorder="1"/>
    <xf numFmtId="0" fontId="3" fillId="0" borderId="0" xfId="0" applyFont="1" applyAlignment="1">
      <alignment horizontal="right"/>
    </xf>
    <xf numFmtId="2" fontId="5" fillId="0" borderId="0" xfId="0" applyNumberFormat="1" applyFont="1" applyBorder="1"/>
    <xf numFmtId="164" fontId="2" fillId="0" borderId="15" xfId="2" applyFont="1" applyBorder="1" applyAlignment="1" applyProtection="1"/>
    <xf numFmtId="0" fontId="7" fillId="0" borderId="0" xfId="0" applyFont="1"/>
    <xf numFmtId="164" fontId="3" fillId="0" borderId="0" xfId="2" applyFont="1" applyBorder="1" applyAlignment="1" applyProtection="1"/>
    <xf numFmtId="164" fontId="0" fillId="0" borderId="14" xfId="2" applyFont="1" applyBorder="1" applyAlignment="1" applyProtection="1"/>
    <xf numFmtId="0" fontId="6" fillId="0" borderId="0" xfId="0" applyFont="1" applyAlignment="1">
      <alignment horizontal="left"/>
    </xf>
    <xf numFmtId="165" fontId="0" fillId="0" borderId="14" xfId="2" applyNumberFormat="1" applyFont="1" applyBorder="1" applyAlignment="1" applyProtection="1"/>
    <xf numFmtId="0" fontId="10" fillId="0" borderId="0" xfId="0" applyFont="1"/>
    <xf numFmtId="164" fontId="10" fillId="0" borderId="0" xfId="2" applyFont="1" applyBorder="1" applyAlignment="1" applyProtection="1"/>
    <xf numFmtId="164" fontId="0" fillId="0" borderId="14" xfId="0" applyNumberFormat="1" applyBorder="1"/>
    <xf numFmtId="165" fontId="0" fillId="0" borderId="14" xfId="0" applyNumberFormat="1" applyBorder="1"/>
    <xf numFmtId="0" fontId="0" fillId="5" borderId="5" xfId="0" applyFont="1" applyFill="1" applyBorder="1"/>
    <xf numFmtId="2" fontId="0" fillId="5" borderId="5" xfId="0" applyNumberFormat="1" applyFill="1" applyBorder="1"/>
    <xf numFmtId="164" fontId="12" fillId="0" borderId="14" xfId="0" applyNumberFormat="1" applyFont="1" applyBorder="1"/>
    <xf numFmtId="0" fontId="13" fillId="0" borderId="0" xfId="0" applyFont="1"/>
    <xf numFmtId="166" fontId="11" fillId="0" borderId="0" xfId="1"/>
    <xf numFmtId="166" fontId="12" fillId="0" borderId="14" xfId="1" applyFont="1" applyBorder="1"/>
    <xf numFmtId="0" fontId="14" fillId="0" borderId="0" xfId="0" applyFont="1"/>
    <xf numFmtId="0" fontId="2" fillId="2" borderId="16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164" fontId="12" fillId="0" borderId="0" xfId="0" applyNumberFormat="1" applyFont="1" applyBorder="1"/>
    <xf numFmtId="4" fontId="0" fillId="0" borderId="8" xfId="0" applyNumberFormat="1" applyBorder="1"/>
    <xf numFmtId="2" fontId="0" fillId="0" borderId="10" xfId="0" applyNumberFormat="1" applyBorder="1"/>
    <xf numFmtId="2" fontId="1" fillId="0" borderId="10" xfId="0" applyNumberFormat="1" applyFont="1" applyBorder="1"/>
    <xf numFmtId="4" fontId="0" fillId="0" borderId="10" xfId="0" applyNumberFormat="1" applyBorder="1"/>
    <xf numFmtId="14" fontId="0" fillId="0" borderId="0" xfId="0" applyNumberFormat="1"/>
    <xf numFmtId="0" fontId="6" fillId="0" borderId="0" xfId="0" applyFont="1" applyBorder="1" applyAlignment="1">
      <alignment horizontal="left"/>
    </xf>
    <xf numFmtId="0" fontId="0" fillId="6" borderId="5" xfId="0" applyFont="1" applyFill="1" applyBorder="1"/>
    <xf numFmtId="2" fontId="0" fillId="6" borderId="5" xfId="0" applyNumberFormat="1" applyFill="1" applyBorder="1"/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5" fillId="0" borderId="0" xfId="0" applyNumberFormat="1" applyFont="1"/>
    <xf numFmtId="0" fontId="2" fillId="2" borderId="20" xfId="0" applyFont="1" applyFill="1" applyBorder="1"/>
    <xf numFmtId="2" fontId="2" fillId="2" borderId="20" xfId="0" applyNumberFormat="1" applyFont="1" applyFill="1" applyBorder="1"/>
    <xf numFmtId="0" fontId="0" fillId="0" borderId="5" xfId="0" applyBorder="1"/>
    <xf numFmtId="0" fontId="0" fillId="7" borderId="5" xfId="0" applyFont="1" applyFill="1" applyBorder="1"/>
    <xf numFmtId="2" fontId="0" fillId="7" borderId="5" xfId="0" applyNumberFormat="1" applyFill="1" applyBorder="1"/>
    <xf numFmtId="0" fontId="6" fillId="0" borderId="0" xfId="0" applyFont="1" applyBorder="1" applyAlignment="1">
      <alignment horizontal="left"/>
    </xf>
    <xf numFmtId="14" fontId="15" fillId="0" borderId="0" xfId="0" applyNumberFormat="1" applyFont="1"/>
    <xf numFmtId="168" fontId="2" fillId="0" borderId="14" xfId="2" applyNumberFormat="1" applyFont="1" applyBorder="1" applyAlignment="1" applyProtection="1"/>
    <xf numFmtId="167" fontId="0" fillId="0" borderId="14" xfId="0" applyNumberFormat="1" applyBorder="1"/>
    <xf numFmtId="164" fontId="1" fillId="0" borderId="0" xfId="2" applyFont="1" applyBorder="1" applyAlignment="1" applyProtection="1"/>
    <xf numFmtId="167" fontId="2" fillId="0" borderId="14" xfId="2" applyNumberFormat="1" applyFont="1" applyBorder="1" applyAlignment="1" applyProtection="1"/>
    <xf numFmtId="0" fontId="16" fillId="0" borderId="0" xfId="0" applyFont="1"/>
    <xf numFmtId="164" fontId="12" fillId="0" borderId="14" xfId="0" applyNumberFormat="1" applyFont="1" applyFill="1" applyBorder="1"/>
    <xf numFmtId="164" fontId="17" fillId="0" borderId="14" xfId="2" applyFont="1" applyBorder="1" applyAlignment="1" applyProtection="1"/>
    <xf numFmtId="14" fontId="2" fillId="2" borderId="1" xfId="0" applyNumberFormat="1" applyFont="1" applyFill="1" applyBorder="1" applyAlignment="1">
      <alignment horizontal="right"/>
    </xf>
    <xf numFmtId="14" fontId="0" fillId="0" borderId="4" xfId="0" applyNumberFormat="1" applyBorder="1" applyAlignment="1">
      <alignment horizontal="right"/>
    </xf>
    <xf numFmtId="14" fontId="0" fillId="0" borderId="7" xfId="0" applyNumberFormat="1" applyBorder="1" applyAlignment="1">
      <alignment horizontal="right"/>
    </xf>
    <xf numFmtId="14" fontId="0" fillId="0" borderId="5" xfId="0" applyNumberFormat="1" applyBorder="1" applyAlignment="1">
      <alignment horizontal="right"/>
    </xf>
    <xf numFmtId="14" fontId="0" fillId="0" borderId="10" xfId="0" applyNumberFormat="1" applyBorder="1" applyAlignment="1">
      <alignment horizontal="right"/>
    </xf>
    <xf numFmtId="14" fontId="0" fillId="0" borderId="8" xfId="0" applyNumberFormat="1" applyBorder="1" applyAlignment="1">
      <alignment horizontal="right"/>
    </xf>
    <xf numFmtId="14" fontId="2" fillId="2" borderId="19" xfId="0" applyNumberFormat="1" applyFont="1" applyFill="1" applyBorder="1" applyAlignment="1">
      <alignment horizontal="right"/>
    </xf>
    <xf numFmtId="14" fontId="0" fillId="0" borderId="0" xfId="0" applyNumberFormat="1" applyAlignment="1">
      <alignment horizontal="right"/>
    </xf>
    <xf numFmtId="0" fontId="2" fillId="2" borderId="1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</cellXfs>
  <cellStyles count="3">
    <cellStyle name="Currency" xfId="1" builtinId="4"/>
    <cellStyle name="Explanatory Text" xfId="2" builtinId="53" customBuiltin="1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3333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3"/>
  <sheetViews>
    <sheetView zoomScale="78" zoomScaleNormal="78" workbookViewId="0">
      <pane ySplit="1" topLeftCell="A203" activePane="bottomLeft" state="frozen"/>
      <selection pane="bottomLeft" activeCell="P220" sqref="P220"/>
    </sheetView>
  </sheetViews>
  <sheetFormatPr defaultRowHeight="15" x14ac:dyDescent="0.25"/>
  <cols>
    <col min="1" max="1" width="21.42578125" style="129"/>
    <col min="2" max="2" width="49.28515625"/>
    <col min="3" max="3" width="14.7109375"/>
    <col min="4" max="4" width="10.5703125"/>
    <col min="5" max="5" width="9" style="1"/>
    <col min="6" max="6" width="14.85546875"/>
    <col min="7" max="7" width="8.7109375"/>
    <col min="8" max="8" width="14.42578125"/>
    <col min="9" max="9" width="17"/>
    <col min="10" max="10" width="8.7109375"/>
    <col min="11" max="11" width="18"/>
    <col min="12" max="12" width="10.28515625"/>
    <col min="14" max="14" width="10"/>
    <col min="15" max="15" width="5.85546875"/>
    <col min="16" max="16" width="6"/>
    <col min="17" max="1025" width="8.7109375"/>
  </cols>
  <sheetData>
    <row r="1" spans="1:16" s="7" customFormat="1" ht="45" x14ac:dyDescent="0.25">
      <c r="A1" s="122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5" t="s">
        <v>6</v>
      </c>
      <c r="H1" s="3" t="s">
        <v>7</v>
      </c>
      <c r="I1" s="5" t="s">
        <v>8</v>
      </c>
      <c r="J1" s="5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6"/>
    </row>
    <row r="2" spans="1:16" x14ac:dyDescent="0.25">
      <c r="A2" s="123">
        <v>42437</v>
      </c>
      <c r="B2" s="9" t="s">
        <v>5</v>
      </c>
      <c r="C2" s="9">
        <v>604</v>
      </c>
      <c r="D2" s="10">
        <v>400</v>
      </c>
      <c r="E2" s="11">
        <f>Receipts!D2/11</f>
        <v>36.363636363636367</v>
      </c>
      <c r="F2" s="10">
        <f>Receipts!D2-Receipts!E2</f>
        <v>363.63636363636363</v>
      </c>
      <c r="G2" s="10"/>
      <c r="H2" s="10"/>
      <c r="I2" s="10"/>
      <c r="J2" s="10"/>
      <c r="K2" s="9"/>
      <c r="L2" s="9"/>
      <c r="M2" s="9"/>
      <c r="N2" s="9"/>
      <c r="O2" s="12"/>
    </row>
    <row r="3" spans="1:16" x14ac:dyDescent="0.25">
      <c r="A3" s="123">
        <v>42447</v>
      </c>
      <c r="B3" s="9" t="s">
        <v>14</v>
      </c>
      <c r="C3" s="9">
        <v>605</v>
      </c>
      <c r="D3" s="10">
        <v>544.45000000000005</v>
      </c>
      <c r="E3" s="13">
        <f>Receipts!D3/11</f>
        <v>49.49545454545455</v>
      </c>
      <c r="F3" s="10"/>
      <c r="G3" s="10"/>
      <c r="H3" s="10"/>
      <c r="I3" s="10"/>
      <c r="J3" s="10"/>
      <c r="K3" s="14">
        <f>Receipts!D3-Receipts!E3</f>
        <v>494.9545454545455</v>
      </c>
      <c r="L3" s="9"/>
      <c r="M3" s="9"/>
      <c r="N3" s="9"/>
      <c r="O3" s="12"/>
    </row>
    <row r="4" spans="1:16" s="7" customFormat="1" x14ac:dyDescent="0.25">
      <c r="A4" s="122" t="s">
        <v>15</v>
      </c>
      <c r="B4" s="3"/>
      <c r="C4" s="3"/>
      <c r="D4" s="15">
        <f>SUM(Receipts!D2:D3)</f>
        <v>944.45</v>
      </c>
      <c r="E4" s="15">
        <f>SUM(Receipts!E2:E3)</f>
        <v>85.859090909090924</v>
      </c>
      <c r="F4" s="15">
        <f>SUM(Receipts!F2:F3)</f>
        <v>363.63636363636363</v>
      </c>
      <c r="G4" s="15">
        <f>SUM(Receipts!G2:G3)</f>
        <v>0</v>
      </c>
      <c r="H4" s="15">
        <f>SUM(Receipts!H2:H3)</f>
        <v>0</v>
      </c>
      <c r="I4" s="15">
        <f>SUM(Receipts!I2:I3)</f>
        <v>0</v>
      </c>
      <c r="J4" s="15">
        <f>SUM(Receipts!J2:J3)</f>
        <v>0</v>
      </c>
      <c r="K4" s="15">
        <f>SUM(Receipts!K2:K3)</f>
        <v>494.9545454545455</v>
      </c>
      <c r="L4" s="15">
        <f>SUM(Receipts!L2:L3)</f>
        <v>0</v>
      </c>
      <c r="M4" s="15">
        <f>SUM(Receipts!M2:M3)</f>
        <v>0</v>
      </c>
      <c r="N4" s="15">
        <f>SUM(Receipts!N2:N3)</f>
        <v>0</v>
      </c>
      <c r="O4" s="15">
        <f>SUM(Receipts!O2:O3)</f>
        <v>0</v>
      </c>
      <c r="P4" s="7" t="b">
        <f>Receipts!D4-Receipts!E4=SUM(Receipts!F4:O4)</f>
        <v>1</v>
      </c>
    </row>
    <row r="5" spans="1:16" x14ac:dyDescent="0.25">
      <c r="A5" s="124">
        <v>42461</v>
      </c>
      <c r="B5" s="17" t="s">
        <v>16</v>
      </c>
      <c r="C5" s="17">
        <v>608</v>
      </c>
      <c r="D5" s="18">
        <v>2468</v>
      </c>
      <c r="E5" s="19">
        <v>0</v>
      </c>
      <c r="F5" s="18"/>
      <c r="G5" s="18"/>
      <c r="H5" s="18">
        <v>0</v>
      </c>
      <c r="I5" s="18">
        <f>Receipts!D5-Receipts!E5</f>
        <v>2468</v>
      </c>
      <c r="J5" s="18"/>
      <c r="K5" s="17"/>
      <c r="L5" s="17"/>
      <c r="M5" s="17"/>
      <c r="N5" s="17"/>
      <c r="O5" s="20"/>
    </row>
    <row r="6" spans="1:16" x14ac:dyDescent="0.25">
      <c r="A6" s="123">
        <v>42478</v>
      </c>
      <c r="B6" s="9" t="s">
        <v>17</v>
      </c>
      <c r="C6" s="9">
        <v>606</v>
      </c>
      <c r="D6" s="10">
        <v>300</v>
      </c>
      <c r="E6" s="11">
        <v>0</v>
      </c>
      <c r="F6" s="10"/>
      <c r="G6" s="10"/>
      <c r="H6" s="10">
        <v>0</v>
      </c>
      <c r="I6" s="10">
        <f>Receipts!D6-Receipts!E6</f>
        <v>300</v>
      </c>
      <c r="J6" s="10"/>
      <c r="K6" s="9"/>
      <c r="L6" s="9"/>
      <c r="M6" s="9"/>
      <c r="N6" s="9"/>
      <c r="O6" s="12"/>
    </row>
    <row r="7" spans="1:16" x14ac:dyDescent="0.25">
      <c r="A7" s="123">
        <v>42478</v>
      </c>
      <c r="B7" s="9" t="s">
        <v>18</v>
      </c>
      <c r="C7" s="9">
        <v>607</v>
      </c>
      <c r="D7" s="10">
        <v>400</v>
      </c>
      <c r="E7" s="11">
        <f>Receipts!D7/11</f>
        <v>36.363636363636367</v>
      </c>
      <c r="F7" s="10"/>
      <c r="G7" s="10"/>
      <c r="H7" s="10">
        <v>0</v>
      </c>
      <c r="I7" s="10"/>
      <c r="J7" s="10"/>
      <c r="K7" s="10">
        <f>Receipts!D7-Receipts!E7</f>
        <v>363.63636363636363</v>
      </c>
      <c r="L7" s="10"/>
      <c r="M7" s="9"/>
      <c r="N7" s="9"/>
      <c r="O7" s="12"/>
    </row>
    <row r="8" spans="1:16" x14ac:dyDescent="0.25">
      <c r="A8" s="123">
        <v>42478</v>
      </c>
      <c r="B8" s="9" t="s">
        <v>14</v>
      </c>
      <c r="C8" s="9">
        <v>609</v>
      </c>
      <c r="D8" s="10">
        <v>1656.05</v>
      </c>
      <c r="E8" s="11">
        <f>Receipts!D8/11</f>
        <v>150.54999999999998</v>
      </c>
      <c r="F8" s="10"/>
      <c r="G8" s="10"/>
      <c r="H8" s="10">
        <v>0</v>
      </c>
      <c r="I8" s="10"/>
      <c r="J8" s="10"/>
      <c r="K8" s="10">
        <f>Receipts!D8-Receipts!E8</f>
        <v>1505.5</v>
      </c>
      <c r="L8" s="10"/>
      <c r="M8" s="9"/>
      <c r="N8" s="9"/>
      <c r="O8" s="12"/>
    </row>
    <row r="9" spans="1:16" s="7" customFormat="1" x14ac:dyDescent="0.25">
      <c r="A9" s="122" t="s">
        <v>19</v>
      </c>
      <c r="B9" s="3"/>
      <c r="C9" s="3"/>
      <c r="D9" s="15">
        <f>SUM(Receipts!D5:D8)</f>
        <v>4824.05</v>
      </c>
      <c r="E9" s="21">
        <f>SUM(Receipts!E5:E8)</f>
        <v>186.91363636363636</v>
      </c>
      <c r="F9" s="15">
        <f>SUM(Receipts!F5:F8)</f>
        <v>0</v>
      </c>
      <c r="G9" s="15"/>
      <c r="H9" s="15">
        <f>SUM(Receipts!H5:H8)</f>
        <v>0</v>
      </c>
      <c r="I9" s="15">
        <f>SUM(Receipts!I5:I8)</f>
        <v>2768</v>
      </c>
      <c r="J9" s="15"/>
      <c r="K9" s="15">
        <f>SUM(Receipts!K5:K8)</f>
        <v>1869.1363636363635</v>
      </c>
      <c r="L9" s="15"/>
      <c r="M9" s="15">
        <f>SUM(Receipts!M5:M8)</f>
        <v>0</v>
      </c>
      <c r="N9" s="15">
        <f>SUM(Receipts!N5:N8)</f>
        <v>0</v>
      </c>
      <c r="O9" s="22">
        <f>SUM(Receipts!O5:O8)</f>
        <v>0</v>
      </c>
      <c r="P9" s="7" t="b">
        <f>Receipts!D9-Receipts!E9=SUM(Receipts!F9:O9)</f>
        <v>1</v>
      </c>
    </row>
    <row r="10" spans="1:16" x14ac:dyDescent="0.25">
      <c r="A10" s="124">
        <v>42499</v>
      </c>
      <c r="B10" s="17" t="s">
        <v>20</v>
      </c>
      <c r="C10" s="17">
        <v>610</v>
      </c>
      <c r="D10" s="18">
        <v>225</v>
      </c>
      <c r="E10" s="19">
        <f>Receipts!D10/11</f>
        <v>20.454545454545453</v>
      </c>
      <c r="F10" s="18"/>
      <c r="G10" s="18"/>
      <c r="H10" s="18">
        <f>Receipts!D10-Receipts!E10</f>
        <v>204.54545454545456</v>
      </c>
      <c r="I10" s="18"/>
      <c r="J10" s="18"/>
      <c r="K10" s="17"/>
      <c r="L10" s="17"/>
      <c r="M10" s="17"/>
      <c r="N10" s="17"/>
      <c r="O10" s="20"/>
    </row>
    <row r="11" spans="1:16" x14ac:dyDescent="0.25">
      <c r="A11" s="123">
        <v>42499</v>
      </c>
      <c r="B11" s="9" t="s">
        <v>21</v>
      </c>
      <c r="C11" s="9">
        <v>611</v>
      </c>
      <c r="D11" s="10">
        <v>150</v>
      </c>
      <c r="E11" s="11">
        <f>Receipts!D11/11</f>
        <v>13.636363636363637</v>
      </c>
      <c r="F11" s="10"/>
      <c r="G11" s="10"/>
      <c r="H11" s="10">
        <f>Receipts!D11-Receipts!E11</f>
        <v>136.36363636363637</v>
      </c>
      <c r="I11" s="10"/>
      <c r="J11" s="10"/>
      <c r="K11" s="9"/>
      <c r="L11" s="9"/>
      <c r="M11" s="9"/>
      <c r="N11" s="9"/>
      <c r="O11" s="12"/>
    </row>
    <row r="12" spans="1:16" x14ac:dyDescent="0.25">
      <c r="A12" s="123">
        <v>42499</v>
      </c>
      <c r="B12" s="9" t="s">
        <v>22</v>
      </c>
      <c r="C12" s="9">
        <v>612</v>
      </c>
      <c r="D12" s="10">
        <v>150</v>
      </c>
      <c r="E12" s="11">
        <f>Receipts!D12/11</f>
        <v>13.636363636363637</v>
      </c>
      <c r="F12" s="10"/>
      <c r="G12" s="10"/>
      <c r="H12" s="10">
        <f>Receipts!D12-Receipts!E12</f>
        <v>136.36363636363637</v>
      </c>
      <c r="I12" s="10"/>
      <c r="J12" s="10"/>
      <c r="K12" s="9"/>
      <c r="L12" s="9"/>
      <c r="M12" s="9"/>
      <c r="N12" s="9"/>
      <c r="O12" s="12"/>
    </row>
    <row r="13" spans="1:16" x14ac:dyDescent="0.25">
      <c r="A13" s="123">
        <v>42500</v>
      </c>
      <c r="B13" s="9" t="s">
        <v>23</v>
      </c>
      <c r="C13" s="9">
        <v>613</v>
      </c>
      <c r="D13" s="10">
        <v>150</v>
      </c>
      <c r="E13" s="11">
        <f>Receipts!D13/11</f>
        <v>13.636363636363637</v>
      </c>
      <c r="F13" s="10"/>
      <c r="G13" s="10"/>
      <c r="H13" s="10">
        <f>Receipts!D13-Receipts!E13</f>
        <v>136.36363636363637</v>
      </c>
      <c r="I13" s="10"/>
      <c r="J13" s="10"/>
      <c r="K13" s="9"/>
      <c r="L13" s="9"/>
      <c r="M13" s="9"/>
      <c r="N13" s="9"/>
      <c r="O13" s="12"/>
    </row>
    <row r="14" spans="1:16" x14ac:dyDescent="0.25">
      <c r="A14" s="123">
        <v>42500</v>
      </c>
      <c r="B14" s="9" t="s">
        <v>24</v>
      </c>
      <c r="C14" s="9">
        <v>614</v>
      </c>
      <c r="D14" s="10">
        <v>100</v>
      </c>
      <c r="E14" s="11">
        <f>Receipts!D14/11</f>
        <v>9.0909090909090917</v>
      </c>
      <c r="F14" s="10"/>
      <c r="G14" s="10"/>
      <c r="H14" s="10">
        <f>Receipts!D14-Receipts!E14</f>
        <v>90.909090909090907</v>
      </c>
      <c r="I14" s="10"/>
      <c r="J14" s="10"/>
      <c r="K14" s="9"/>
      <c r="L14" s="9"/>
      <c r="M14" s="9"/>
      <c r="N14" s="9"/>
      <c r="O14" s="12"/>
    </row>
    <row r="15" spans="1:16" x14ac:dyDescent="0.25">
      <c r="A15" s="123">
        <v>42501</v>
      </c>
      <c r="B15" s="9" t="s">
        <v>25</v>
      </c>
      <c r="C15" s="9">
        <v>615</v>
      </c>
      <c r="D15" s="10">
        <v>150</v>
      </c>
      <c r="E15" s="11">
        <f>Receipts!D15/11</f>
        <v>13.636363636363637</v>
      </c>
      <c r="F15" s="10"/>
      <c r="G15" s="10"/>
      <c r="H15" s="10">
        <f>Receipts!D15-Receipts!E15</f>
        <v>136.36363636363637</v>
      </c>
      <c r="I15" s="10"/>
      <c r="J15" s="10"/>
      <c r="K15" s="9"/>
      <c r="L15" s="9"/>
      <c r="M15" s="9"/>
      <c r="N15" s="9"/>
      <c r="O15" s="12"/>
    </row>
    <row r="16" spans="1:16" x14ac:dyDescent="0.25">
      <c r="A16" s="123">
        <v>42501</v>
      </c>
      <c r="B16" s="9" t="s">
        <v>26</v>
      </c>
      <c r="C16" s="9">
        <v>616</v>
      </c>
      <c r="D16" s="10">
        <v>150</v>
      </c>
      <c r="E16" s="11">
        <f>Receipts!D16/11</f>
        <v>13.636363636363637</v>
      </c>
      <c r="F16" s="10"/>
      <c r="G16" s="10"/>
      <c r="H16" s="10">
        <f>Receipts!D16-Receipts!E16</f>
        <v>136.36363636363637</v>
      </c>
      <c r="I16" s="10"/>
      <c r="J16" s="10"/>
      <c r="K16" s="9"/>
      <c r="L16" s="9"/>
      <c r="M16" s="9"/>
      <c r="N16" s="9"/>
      <c r="O16" s="12"/>
    </row>
    <row r="17" spans="1:16" x14ac:dyDescent="0.25">
      <c r="A17" s="123">
        <v>42501</v>
      </c>
      <c r="B17" s="9" t="s">
        <v>27</v>
      </c>
      <c r="C17" s="9">
        <v>617</v>
      </c>
      <c r="D17" s="10">
        <v>150</v>
      </c>
      <c r="E17" s="11">
        <f>Receipts!D17/11</f>
        <v>13.636363636363637</v>
      </c>
      <c r="F17" s="10"/>
      <c r="G17" s="10"/>
      <c r="H17" s="10">
        <f>Receipts!D17-Receipts!E17</f>
        <v>136.36363636363637</v>
      </c>
      <c r="I17" s="10"/>
      <c r="J17" s="10"/>
      <c r="K17" s="9"/>
      <c r="L17" s="9"/>
      <c r="M17" s="9"/>
      <c r="N17" s="9"/>
      <c r="O17" s="12"/>
    </row>
    <row r="18" spans="1:16" x14ac:dyDescent="0.25">
      <c r="A18" s="123">
        <v>42502</v>
      </c>
      <c r="B18" s="9" t="s">
        <v>28</v>
      </c>
      <c r="C18" s="9">
        <v>618</v>
      </c>
      <c r="D18" s="10">
        <v>150</v>
      </c>
      <c r="E18" s="11">
        <f>Receipts!D18/11</f>
        <v>13.636363636363637</v>
      </c>
      <c r="F18" s="10"/>
      <c r="G18" s="10"/>
      <c r="H18" s="10">
        <f>Receipts!D18-Receipts!E18</f>
        <v>136.36363636363637</v>
      </c>
      <c r="I18" s="10"/>
      <c r="J18" s="10"/>
      <c r="K18" s="9"/>
      <c r="L18" s="9"/>
      <c r="M18" s="9"/>
      <c r="N18" s="9"/>
      <c r="O18" s="12"/>
    </row>
    <row r="19" spans="1:16" x14ac:dyDescent="0.25">
      <c r="A19" s="123">
        <v>42506</v>
      </c>
      <c r="B19" s="9" t="s">
        <v>29</v>
      </c>
      <c r="C19" s="9">
        <v>619</v>
      </c>
      <c r="D19" s="10">
        <v>150</v>
      </c>
      <c r="E19" s="11">
        <f>Receipts!D19/11</f>
        <v>13.636363636363637</v>
      </c>
      <c r="F19" s="10"/>
      <c r="G19" s="10"/>
      <c r="H19" s="10">
        <f>Receipts!D19-Receipts!E19</f>
        <v>136.36363636363637</v>
      </c>
      <c r="I19" s="10"/>
      <c r="J19" s="10"/>
      <c r="K19" s="9"/>
      <c r="L19" s="9"/>
      <c r="M19" s="9"/>
      <c r="N19" s="9"/>
      <c r="O19" s="12"/>
    </row>
    <row r="20" spans="1:16" x14ac:dyDescent="0.25">
      <c r="A20" s="123">
        <v>42509</v>
      </c>
      <c r="B20" s="9" t="s">
        <v>30</v>
      </c>
      <c r="C20" s="9">
        <v>620</v>
      </c>
      <c r="D20" s="10">
        <v>107</v>
      </c>
      <c r="E20" s="11">
        <f>Receipts!D20/11</f>
        <v>9.7272727272727266</v>
      </c>
      <c r="F20" s="10"/>
      <c r="G20" s="10"/>
      <c r="H20" s="9"/>
      <c r="I20" s="9"/>
      <c r="J20" s="9"/>
      <c r="K20" s="10">
        <f>Receipts!D20-Receipts!E20</f>
        <v>97.27272727272728</v>
      </c>
      <c r="L20" s="10"/>
      <c r="M20" s="9"/>
      <c r="N20" s="9"/>
      <c r="O20" s="12"/>
    </row>
    <row r="21" spans="1:16" x14ac:dyDescent="0.25">
      <c r="A21" s="123">
        <v>42509</v>
      </c>
      <c r="B21" s="9" t="s">
        <v>31</v>
      </c>
      <c r="C21" s="9">
        <v>621</v>
      </c>
      <c r="D21" s="10">
        <v>250</v>
      </c>
      <c r="E21" s="11">
        <f>Receipts!D21/11</f>
        <v>22.727272727272727</v>
      </c>
      <c r="F21" s="10"/>
      <c r="G21" s="10"/>
      <c r="H21" s="10">
        <f>Receipts!D21-Receipts!E21</f>
        <v>227.27272727272728</v>
      </c>
      <c r="I21" s="10"/>
      <c r="J21" s="10"/>
      <c r="K21" s="9"/>
      <c r="L21" s="9"/>
      <c r="M21" s="9"/>
      <c r="N21" s="9"/>
      <c r="O21" s="12"/>
    </row>
    <row r="22" spans="1:16" x14ac:dyDescent="0.25">
      <c r="A22" s="123">
        <v>42513</v>
      </c>
      <c r="B22" s="9" t="s">
        <v>32</v>
      </c>
      <c r="C22" s="9">
        <v>622</v>
      </c>
      <c r="D22" s="10">
        <v>150</v>
      </c>
      <c r="E22" s="11">
        <f>Receipts!D22/11</f>
        <v>13.636363636363637</v>
      </c>
      <c r="F22" s="10"/>
      <c r="G22" s="10"/>
      <c r="H22" s="10">
        <f>Receipts!D22-Receipts!E22</f>
        <v>136.36363636363637</v>
      </c>
      <c r="I22" s="10"/>
      <c r="J22" s="10"/>
      <c r="K22" s="9"/>
      <c r="L22" s="9"/>
      <c r="M22" s="9"/>
      <c r="N22" s="9"/>
      <c r="O22" s="12"/>
    </row>
    <row r="23" spans="1:16" x14ac:dyDescent="0.25">
      <c r="A23" s="123">
        <v>42513</v>
      </c>
      <c r="B23" s="9" t="s">
        <v>33</v>
      </c>
      <c r="C23" s="9">
        <v>623</v>
      </c>
      <c r="D23" s="10">
        <v>450</v>
      </c>
      <c r="E23" s="11">
        <f>Receipts!D23/11</f>
        <v>40.909090909090907</v>
      </c>
      <c r="F23" s="10"/>
      <c r="G23" s="10"/>
      <c r="H23" s="10">
        <f>Receipts!D23-Receipts!E23</f>
        <v>409.09090909090912</v>
      </c>
      <c r="I23" s="10"/>
      <c r="J23" s="10"/>
      <c r="K23" s="9"/>
      <c r="L23" s="9"/>
      <c r="M23" s="9"/>
      <c r="N23" s="9"/>
      <c r="O23" s="12"/>
    </row>
    <row r="24" spans="1:16" s="7" customFormat="1" x14ac:dyDescent="0.25">
      <c r="A24" s="122" t="s">
        <v>34</v>
      </c>
      <c r="B24" s="3"/>
      <c r="C24" s="3"/>
      <c r="D24" s="15">
        <f>SUM(Receipts!D10:D23)</f>
        <v>2482</v>
      </c>
      <c r="E24" s="21">
        <f>SUM(Receipts!E10:E23)</f>
        <v>225.63636363636363</v>
      </c>
      <c r="F24" s="15">
        <v>0</v>
      </c>
      <c r="G24" s="15"/>
      <c r="H24" s="15">
        <f>SUM(Receipts!H10:H23)</f>
        <v>2159.090909090909</v>
      </c>
      <c r="I24" s="15">
        <f>SUM(Receipts!I10:I23)</f>
        <v>0</v>
      </c>
      <c r="J24" s="15"/>
      <c r="K24" s="15">
        <f>SUM(Receipts!K10:K23)</f>
        <v>97.27272727272728</v>
      </c>
      <c r="L24" s="15"/>
      <c r="M24" s="15">
        <f>SUM(Receipts!M10:M23)</f>
        <v>0</v>
      </c>
      <c r="N24" s="15">
        <f>SUM(Receipts!N10:N23)</f>
        <v>0</v>
      </c>
      <c r="O24" s="15">
        <f>SUM(Receipts!O10:O23)</f>
        <v>0</v>
      </c>
      <c r="P24" s="7" t="b">
        <f>Receipts!D24-Receipts!E24=SUM(Receipts!F24:O24)</f>
        <v>1</v>
      </c>
    </row>
    <row r="25" spans="1:16" x14ac:dyDescent="0.25">
      <c r="A25" s="122" t="s">
        <v>35</v>
      </c>
      <c r="B25" s="3"/>
      <c r="C25" s="3"/>
      <c r="D25" s="15">
        <f>Receipts!D24+Receipts!D9</f>
        <v>7306.05</v>
      </c>
      <c r="E25" s="21">
        <f>Receipts!E24+Receipts!E9</f>
        <v>412.54999999999995</v>
      </c>
      <c r="F25" s="15">
        <f>Receipts!F24+Receipts!F9</f>
        <v>0</v>
      </c>
      <c r="G25" s="15"/>
      <c r="H25" s="15">
        <f>Receipts!H24+Receipts!H9</f>
        <v>2159.090909090909</v>
      </c>
      <c r="I25" s="15">
        <f>Receipts!I24+Receipts!I9</f>
        <v>2768</v>
      </c>
      <c r="J25" s="15"/>
      <c r="K25" s="15">
        <f>Receipts!K24+Receipts!K9</f>
        <v>1966.4090909090908</v>
      </c>
      <c r="L25" s="15"/>
      <c r="M25" s="15">
        <f>Receipts!M24+Receipts!M9</f>
        <v>0</v>
      </c>
      <c r="N25" s="15">
        <f>Receipts!N24+Receipts!N9</f>
        <v>0</v>
      </c>
      <c r="O25" s="15">
        <f>Receipts!O24+Receipts!O9</f>
        <v>0</v>
      </c>
    </row>
    <row r="26" spans="1:16" x14ac:dyDescent="0.25">
      <c r="A26" s="125">
        <v>42520</v>
      </c>
      <c r="B26" s="9" t="s">
        <v>36</v>
      </c>
      <c r="C26" s="9">
        <v>624</v>
      </c>
      <c r="D26" s="10">
        <v>300</v>
      </c>
      <c r="E26" s="11">
        <f>Receipts!D26/11</f>
        <v>27.272727272727273</v>
      </c>
      <c r="F26" s="10"/>
      <c r="G26" s="10"/>
      <c r="H26" s="10">
        <f>Receipts!D26-Receipts!E26</f>
        <v>272.72727272727275</v>
      </c>
      <c r="I26" s="10"/>
      <c r="J26" s="10"/>
      <c r="K26" s="9"/>
      <c r="L26" s="9"/>
      <c r="M26" s="9"/>
      <c r="N26" s="9"/>
      <c r="O26" s="9"/>
    </row>
    <row r="27" spans="1:16" x14ac:dyDescent="0.25">
      <c r="A27" s="125">
        <v>42520</v>
      </c>
      <c r="B27" s="9" t="s">
        <v>37</v>
      </c>
      <c r="C27" s="9">
        <v>625</v>
      </c>
      <c r="D27" s="10">
        <v>150</v>
      </c>
      <c r="E27" s="11">
        <f>Receipts!D27/11</f>
        <v>13.636363636363637</v>
      </c>
      <c r="F27" s="10"/>
      <c r="G27" s="10"/>
      <c r="H27" s="10">
        <f>Receipts!D27-Receipts!E27</f>
        <v>136.36363636363637</v>
      </c>
      <c r="I27" s="10"/>
      <c r="J27" s="10"/>
      <c r="K27" s="9"/>
      <c r="L27" s="9"/>
      <c r="M27" s="9"/>
      <c r="N27" s="9"/>
      <c r="O27" s="9"/>
    </row>
    <row r="28" spans="1:16" x14ac:dyDescent="0.25">
      <c r="A28" s="125">
        <v>42520</v>
      </c>
      <c r="B28" s="9" t="s">
        <v>38</v>
      </c>
      <c r="C28" s="9">
        <v>626</v>
      </c>
      <c r="D28" s="10">
        <v>255</v>
      </c>
      <c r="E28" s="11">
        <f>Receipts!D28/11</f>
        <v>23.181818181818183</v>
      </c>
      <c r="F28" s="10">
        <f>Receipts!D28-Receipts!E28</f>
        <v>231.81818181818181</v>
      </c>
      <c r="G28" s="10"/>
      <c r="H28" s="10"/>
      <c r="I28" s="10"/>
      <c r="J28" s="10"/>
      <c r="K28" s="9"/>
      <c r="L28" s="9"/>
      <c r="M28" s="9"/>
      <c r="N28" s="9"/>
      <c r="O28" s="9"/>
    </row>
    <row r="29" spans="1:16" x14ac:dyDescent="0.25">
      <c r="A29" s="125">
        <v>42523</v>
      </c>
      <c r="B29" s="9" t="s">
        <v>39</v>
      </c>
      <c r="C29" s="9">
        <v>627</v>
      </c>
      <c r="D29" s="10">
        <v>150</v>
      </c>
      <c r="E29" s="11">
        <f>Receipts!D29/11</f>
        <v>13.636363636363637</v>
      </c>
      <c r="F29" s="10"/>
      <c r="G29" s="10"/>
      <c r="H29" s="10">
        <f>Receipts!D29-Receipts!E29</f>
        <v>136.36363636363637</v>
      </c>
      <c r="I29" s="10"/>
      <c r="J29" s="10"/>
      <c r="K29" s="9"/>
      <c r="L29" s="9"/>
      <c r="M29" s="9"/>
      <c r="N29" s="9"/>
      <c r="O29" s="9"/>
    </row>
    <row r="30" spans="1:16" x14ac:dyDescent="0.25">
      <c r="A30" s="125">
        <v>42523</v>
      </c>
      <c r="B30" s="9" t="s">
        <v>40</v>
      </c>
      <c r="C30" s="9">
        <v>628</v>
      </c>
      <c r="D30" s="10">
        <v>200</v>
      </c>
      <c r="E30" s="11">
        <f>Receipts!D30/11</f>
        <v>18.181818181818183</v>
      </c>
      <c r="F30" s="10"/>
      <c r="G30" s="10"/>
      <c r="H30" s="10">
        <f>Receipts!D30-Receipts!E30</f>
        <v>181.81818181818181</v>
      </c>
      <c r="I30" s="10"/>
      <c r="J30" s="10"/>
      <c r="K30" s="9"/>
      <c r="L30" s="9"/>
      <c r="M30" s="9"/>
      <c r="N30" s="9"/>
      <c r="O30" s="9"/>
    </row>
    <row r="31" spans="1:16" x14ac:dyDescent="0.25">
      <c r="A31" s="125">
        <v>42523</v>
      </c>
      <c r="B31" s="9" t="s">
        <v>41</v>
      </c>
      <c r="C31" s="9">
        <v>629</v>
      </c>
      <c r="D31" s="10">
        <v>550</v>
      </c>
      <c r="E31" s="11">
        <f>Receipts!D31/11</f>
        <v>50</v>
      </c>
      <c r="F31" s="10"/>
      <c r="G31" s="10"/>
      <c r="H31" s="10"/>
      <c r="I31" s="10">
        <v>500</v>
      </c>
      <c r="J31" s="10"/>
      <c r="K31" s="9"/>
      <c r="L31" s="9"/>
      <c r="M31" s="9"/>
      <c r="N31" s="9"/>
      <c r="O31" s="9"/>
    </row>
    <row r="32" spans="1:16" x14ac:dyDescent="0.25">
      <c r="A32" s="125">
        <v>42524</v>
      </c>
      <c r="B32" s="9" t="s">
        <v>42</v>
      </c>
      <c r="C32" s="9">
        <v>630</v>
      </c>
      <c r="D32" s="10">
        <v>150</v>
      </c>
      <c r="E32" s="11">
        <f>Receipts!D32/11</f>
        <v>13.636363636363637</v>
      </c>
      <c r="F32" s="10"/>
      <c r="G32" s="10"/>
      <c r="H32" s="10">
        <f>Receipts!D32-Receipts!E32</f>
        <v>136.36363636363637</v>
      </c>
      <c r="I32" s="10"/>
      <c r="J32" s="10"/>
      <c r="K32" s="9"/>
      <c r="L32" s="9"/>
      <c r="M32" s="9"/>
      <c r="N32" s="9"/>
      <c r="O32" s="9"/>
    </row>
    <row r="33" spans="1:15" x14ac:dyDescent="0.25">
      <c r="A33" s="125">
        <v>42527</v>
      </c>
      <c r="B33" s="9" t="s">
        <v>43</v>
      </c>
      <c r="C33" s="9">
        <v>631</v>
      </c>
      <c r="D33" s="10">
        <v>4365.41</v>
      </c>
      <c r="E33" s="11"/>
      <c r="F33" s="10"/>
      <c r="G33" s="10"/>
      <c r="H33" s="10"/>
      <c r="I33" s="10">
        <f>Receipts!D33</f>
        <v>4365.41</v>
      </c>
      <c r="J33" s="10"/>
      <c r="K33" s="9"/>
      <c r="L33" s="9"/>
      <c r="M33" s="9"/>
      <c r="N33" s="9"/>
      <c r="O33" s="9"/>
    </row>
    <row r="34" spans="1:15" x14ac:dyDescent="0.25">
      <c r="A34" s="125">
        <v>42529</v>
      </c>
      <c r="B34" s="9" t="s">
        <v>44</v>
      </c>
      <c r="C34" s="9">
        <v>632</v>
      </c>
      <c r="D34" s="10">
        <v>707</v>
      </c>
      <c r="E34" s="11">
        <f>Receipts!D34/11</f>
        <v>64.272727272727266</v>
      </c>
      <c r="F34" s="10">
        <f>Receipts!D34-Receipts!E34</f>
        <v>642.72727272727275</v>
      </c>
      <c r="G34" s="10"/>
      <c r="H34" s="10"/>
      <c r="I34" s="10"/>
      <c r="J34" s="10"/>
      <c r="K34" s="9"/>
      <c r="L34" s="9"/>
      <c r="M34" s="9"/>
      <c r="N34" s="9"/>
      <c r="O34" s="9"/>
    </row>
    <row r="35" spans="1:15" x14ac:dyDescent="0.25">
      <c r="A35" s="125">
        <v>42529</v>
      </c>
      <c r="B35" s="9" t="s">
        <v>45</v>
      </c>
      <c r="C35" s="9">
        <v>633</v>
      </c>
      <c r="D35" s="10">
        <v>510</v>
      </c>
      <c r="E35" s="11">
        <f>Receipts!D35/11</f>
        <v>46.363636363636367</v>
      </c>
      <c r="F35" s="10">
        <f>Receipts!D35-Receipts!E35</f>
        <v>463.63636363636363</v>
      </c>
      <c r="G35" s="10"/>
      <c r="H35" s="10"/>
      <c r="I35" s="10"/>
      <c r="J35" s="10"/>
      <c r="K35" s="9"/>
      <c r="L35" s="9"/>
      <c r="M35" s="9"/>
      <c r="N35" s="9"/>
      <c r="O35" s="9"/>
    </row>
    <row r="36" spans="1:15" x14ac:dyDescent="0.25">
      <c r="A36" s="125">
        <v>42530</v>
      </c>
      <c r="B36" s="9" t="s">
        <v>46</v>
      </c>
      <c r="C36" s="9">
        <v>634</v>
      </c>
      <c r="D36" s="10">
        <v>150</v>
      </c>
      <c r="E36" s="11">
        <f>Receipts!D36/11</f>
        <v>13.636363636363637</v>
      </c>
      <c r="F36" s="10"/>
      <c r="G36" s="10"/>
      <c r="H36" s="10">
        <f>Receipts!D36-Receipts!E36</f>
        <v>136.36363636363637</v>
      </c>
      <c r="I36" s="10"/>
      <c r="J36" s="10"/>
      <c r="K36" s="9"/>
      <c r="L36" s="9"/>
      <c r="M36" s="9"/>
      <c r="N36" s="9"/>
      <c r="O36" s="9"/>
    </row>
    <row r="37" spans="1:15" x14ac:dyDescent="0.25">
      <c r="A37" s="125">
        <v>42534</v>
      </c>
      <c r="B37" s="9" t="s">
        <v>47</v>
      </c>
      <c r="C37" s="9">
        <v>635</v>
      </c>
      <c r="D37" s="10">
        <v>450</v>
      </c>
      <c r="E37" s="11">
        <f>Receipts!D37/11</f>
        <v>40.909090909090907</v>
      </c>
      <c r="F37" s="10"/>
      <c r="G37" s="10"/>
      <c r="H37" s="10">
        <f>Receipts!D37-Receipts!E37</f>
        <v>409.09090909090912</v>
      </c>
      <c r="I37" s="10"/>
      <c r="J37" s="10"/>
      <c r="K37" s="9"/>
      <c r="L37" s="9"/>
      <c r="M37" s="9"/>
      <c r="N37" s="9"/>
      <c r="O37" s="9"/>
    </row>
    <row r="38" spans="1:15" x14ac:dyDescent="0.25">
      <c r="A38" s="125">
        <v>42534</v>
      </c>
      <c r="B38" s="9" t="s">
        <v>48</v>
      </c>
      <c r="C38" s="9">
        <v>636</v>
      </c>
      <c r="D38" s="10">
        <v>100</v>
      </c>
      <c r="E38" s="11">
        <f>Receipts!D38/11</f>
        <v>9.0909090909090917</v>
      </c>
      <c r="F38" s="10"/>
      <c r="G38" s="10"/>
      <c r="H38" s="10">
        <f>Receipts!D38-Receipts!E38</f>
        <v>90.909090909090907</v>
      </c>
      <c r="I38" s="10"/>
      <c r="J38" s="10"/>
      <c r="K38" s="9"/>
      <c r="L38" s="9"/>
      <c r="M38" s="9"/>
      <c r="N38" s="9"/>
      <c r="O38" s="9"/>
    </row>
    <row r="39" spans="1:15" x14ac:dyDescent="0.25">
      <c r="A39" s="125">
        <v>42534</v>
      </c>
      <c r="B39" s="9" t="s">
        <v>49</v>
      </c>
      <c r="C39" s="9">
        <v>637</v>
      </c>
      <c r="D39" s="10">
        <v>150</v>
      </c>
      <c r="E39" s="11">
        <f>Receipts!D39/11</f>
        <v>13.636363636363637</v>
      </c>
      <c r="F39" s="10"/>
      <c r="G39" s="10"/>
      <c r="H39" s="10">
        <f>Receipts!D39-Receipts!E39</f>
        <v>136.36363636363637</v>
      </c>
      <c r="I39" s="10"/>
      <c r="J39" s="10"/>
      <c r="K39" s="9"/>
      <c r="L39" s="9"/>
      <c r="M39" s="9"/>
      <c r="N39" s="9"/>
      <c r="O39" s="9"/>
    </row>
    <row r="40" spans="1:15" x14ac:dyDescent="0.25">
      <c r="A40" s="125">
        <v>42534</v>
      </c>
      <c r="B40" s="9" t="s">
        <v>50</v>
      </c>
      <c r="C40" s="9">
        <v>638</v>
      </c>
      <c r="D40" s="10">
        <v>150</v>
      </c>
      <c r="E40" s="11">
        <f>Receipts!D40/11</f>
        <v>13.636363636363637</v>
      </c>
      <c r="F40" s="10"/>
      <c r="G40" s="10"/>
      <c r="H40" s="10">
        <f>Receipts!D40-Receipts!E40</f>
        <v>136.36363636363637</v>
      </c>
      <c r="I40" s="10"/>
      <c r="J40" s="10"/>
      <c r="K40" s="9"/>
      <c r="L40" s="9"/>
      <c r="M40" s="9"/>
      <c r="N40" s="9"/>
      <c r="O40" s="9"/>
    </row>
    <row r="41" spans="1:15" x14ac:dyDescent="0.25">
      <c r="A41" s="125">
        <v>42534</v>
      </c>
      <c r="B41" s="9" t="s">
        <v>51</v>
      </c>
      <c r="C41" s="9">
        <v>639</v>
      </c>
      <c r="D41" s="10">
        <v>75</v>
      </c>
      <c r="E41" s="11">
        <f>Receipts!D41/11</f>
        <v>6.8181818181818183</v>
      </c>
      <c r="F41" s="10"/>
      <c r="G41" s="10"/>
      <c r="H41" s="10">
        <f>Receipts!D41-Receipts!E41</f>
        <v>68.181818181818187</v>
      </c>
      <c r="I41" s="10"/>
      <c r="J41" s="10"/>
      <c r="K41" s="9"/>
      <c r="L41" s="9"/>
      <c r="M41" s="9"/>
      <c r="N41" s="9"/>
      <c r="O41" s="9"/>
    </row>
    <row r="42" spans="1:15" x14ac:dyDescent="0.25">
      <c r="A42" s="125">
        <v>42534</v>
      </c>
      <c r="B42" s="9" t="s">
        <v>52</v>
      </c>
      <c r="C42" s="9">
        <v>640</v>
      </c>
      <c r="D42" s="10">
        <v>150</v>
      </c>
      <c r="E42" s="11">
        <f>Receipts!D42/11</f>
        <v>13.636363636363637</v>
      </c>
      <c r="F42" s="10"/>
      <c r="G42" s="10"/>
      <c r="H42" s="10">
        <f>Receipts!D42-Receipts!E42</f>
        <v>136.36363636363637</v>
      </c>
      <c r="I42" s="10"/>
      <c r="J42" s="10"/>
      <c r="K42" s="9"/>
      <c r="L42" s="9"/>
      <c r="M42" s="9"/>
      <c r="N42" s="9"/>
      <c r="O42" s="9"/>
    </row>
    <row r="43" spans="1:15" x14ac:dyDescent="0.25">
      <c r="A43" s="125">
        <v>42535</v>
      </c>
      <c r="B43" s="9" t="s">
        <v>53</v>
      </c>
      <c r="C43" s="9">
        <v>641</v>
      </c>
      <c r="D43" s="10">
        <v>150</v>
      </c>
      <c r="E43" s="11">
        <f>Receipts!D43/11</f>
        <v>13.636363636363637</v>
      </c>
      <c r="F43" s="10"/>
      <c r="G43" s="10"/>
      <c r="H43" s="10">
        <f>Receipts!D43-Receipts!E43</f>
        <v>136.36363636363637</v>
      </c>
      <c r="I43" s="10"/>
      <c r="J43" s="10"/>
      <c r="K43" s="9"/>
      <c r="L43" s="9"/>
      <c r="M43" s="9"/>
      <c r="N43" s="9"/>
      <c r="O43" s="9"/>
    </row>
    <row r="44" spans="1:15" x14ac:dyDescent="0.25">
      <c r="A44" s="125">
        <v>42538</v>
      </c>
      <c r="B44" s="9" t="s">
        <v>54</v>
      </c>
      <c r="C44" s="9">
        <v>642</v>
      </c>
      <c r="D44" s="10">
        <v>150</v>
      </c>
      <c r="E44" s="11">
        <f>Receipts!D44/11</f>
        <v>13.636363636363637</v>
      </c>
      <c r="F44" s="10"/>
      <c r="G44" s="10"/>
      <c r="H44" s="10">
        <f>Receipts!D44-Receipts!E44</f>
        <v>136.36363636363637</v>
      </c>
      <c r="I44" s="10"/>
      <c r="J44" s="10"/>
      <c r="K44" s="9"/>
      <c r="L44" s="9"/>
      <c r="M44" s="9"/>
      <c r="N44" s="9"/>
      <c r="O44" s="9"/>
    </row>
    <row r="45" spans="1:15" x14ac:dyDescent="0.25">
      <c r="A45" s="125">
        <v>42544</v>
      </c>
      <c r="B45" s="9" t="s">
        <v>14</v>
      </c>
      <c r="C45" s="9">
        <v>643</v>
      </c>
      <c r="D45" s="10">
        <v>605</v>
      </c>
      <c r="E45" s="11">
        <f>Receipts!D45/11</f>
        <v>55</v>
      </c>
      <c r="F45" s="10"/>
      <c r="G45" s="10"/>
      <c r="H45" s="10"/>
      <c r="I45" s="10"/>
      <c r="J45" s="10"/>
      <c r="K45" s="10">
        <f>Receipts!D45-Receipts!E45</f>
        <v>550</v>
      </c>
      <c r="L45" s="10"/>
      <c r="M45" s="9"/>
      <c r="N45" s="9"/>
      <c r="O45" s="9"/>
    </row>
    <row r="46" spans="1:15" x14ac:dyDescent="0.25">
      <c r="A46" s="125">
        <v>38892</v>
      </c>
      <c r="B46" s="9" t="s">
        <v>55</v>
      </c>
      <c r="C46" s="9">
        <v>644</v>
      </c>
      <c r="D46" s="10">
        <v>300</v>
      </c>
      <c r="E46" s="11">
        <f>Receipts!D46/11</f>
        <v>27.272727272727273</v>
      </c>
      <c r="F46" s="10"/>
      <c r="G46" s="10"/>
      <c r="H46" s="10">
        <f>Receipts!D46-Receipts!E46</f>
        <v>272.72727272727275</v>
      </c>
      <c r="I46" s="10"/>
      <c r="J46" s="10"/>
      <c r="K46" s="9"/>
      <c r="L46" s="9"/>
      <c r="M46" s="9"/>
      <c r="N46" s="9"/>
      <c r="O46" s="9"/>
    </row>
    <row r="47" spans="1:15" x14ac:dyDescent="0.25">
      <c r="A47" s="125">
        <v>42548</v>
      </c>
      <c r="B47" s="9" t="s">
        <v>56</v>
      </c>
      <c r="C47" s="9">
        <v>645</v>
      </c>
      <c r="D47" s="10">
        <v>150</v>
      </c>
      <c r="E47" s="11">
        <f>Receipts!D47/11</f>
        <v>13.636363636363637</v>
      </c>
      <c r="F47" s="10"/>
      <c r="G47" s="10"/>
      <c r="H47" s="10">
        <f>Receipts!D47-Receipts!E47</f>
        <v>136.36363636363637</v>
      </c>
      <c r="I47" s="10"/>
      <c r="J47" s="10"/>
      <c r="K47" s="9"/>
      <c r="L47" s="9"/>
      <c r="M47" s="9"/>
      <c r="N47" s="9"/>
      <c r="O47" s="9"/>
    </row>
    <row r="48" spans="1:15" x14ac:dyDescent="0.25">
      <c r="A48" s="125">
        <v>42548</v>
      </c>
      <c r="B48" s="9" t="s">
        <v>57</v>
      </c>
      <c r="C48" s="9">
        <v>646</v>
      </c>
      <c r="D48" s="10">
        <v>75</v>
      </c>
      <c r="E48" s="11">
        <f>Receipts!D48/11</f>
        <v>6.8181818181818183</v>
      </c>
      <c r="F48" s="10"/>
      <c r="G48" s="10"/>
      <c r="H48" s="10">
        <f>Receipts!D48-Receipts!E48</f>
        <v>68.181818181818187</v>
      </c>
      <c r="I48" s="10"/>
      <c r="J48" s="10"/>
      <c r="K48" s="9"/>
      <c r="L48" s="9"/>
      <c r="M48" s="9"/>
      <c r="N48" s="9"/>
      <c r="O48" s="9"/>
    </row>
    <row r="49" spans="1:16" x14ac:dyDescent="0.25">
      <c r="A49" s="125">
        <v>42549</v>
      </c>
      <c r="B49" s="9" t="s">
        <v>58</v>
      </c>
      <c r="C49" s="9">
        <v>647</v>
      </c>
      <c r="D49" s="10">
        <v>300</v>
      </c>
      <c r="E49" s="11">
        <f>Receipts!D49/11</f>
        <v>27.272727272727273</v>
      </c>
      <c r="F49" s="10"/>
      <c r="G49" s="10"/>
      <c r="H49" s="10">
        <f>Receipts!D49-Receipts!E49</f>
        <v>272.72727272727275</v>
      </c>
      <c r="I49" s="10"/>
      <c r="J49" s="10"/>
      <c r="K49" s="9"/>
      <c r="L49" s="9"/>
      <c r="M49" s="9"/>
      <c r="N49" s="9"/>
      <c r="O49" s="9"/>
    </row>
    <row r="50" spans="1:16" x14ac:dyDescent="0.25">
      <c r="A50" s="125">
        <v>42549</v>
      </c>
      <c r="B50" s="9" t="s">
        <v>59</v>
      </c>
      <c r="C50" s="9">
        <v>648</v>
      </c>
      <c r="D50" s="10">
        <v>150</v>
      </c>
      <c r="E50" s="11">
        <f>Receipts!D50/11</f>
        <v>13.636363636363637</v>
      </c>
      <c r="F50" s="10"/>
      <c r="G50" s="10"/>
      <c r="H50" s="10">
        <f>Receipts!D50-Receipts!E50</f>
        <v>136.36363636363637</v>
      </c>
      <c r="I50" s="10"/>
      <c r="J50" s="10"/>
      <c r="K50" s="9"/>
      <c r="L50" s="9"/>
      <c r="M50" s="9"/>
      <c r="N50" s="9"/>
      <c r="O50" s="9"/>
    </row>
    <row r="51" spans="1:16" x14ac:dyDescent="0.25">
      <c r="A51" s="125">
        <v>42549</v>
      </c>
      <c r="B51" s="9" t="s">
        <v>60</v>
      </c>
      <c r="C51" s="9">
        <v>649</v>
      </c>
      <c r="D51" s="10">
        <v>150</v>
      </c>
      <c r="E51" s="11">
        <f>Receipts!D51/11</f>
        <v>13.636363636363637</v>
      </c>
      <c r="F51" s="10"/>
      <c r="G51" s="10"/>
      <c r="H51" s="10">
        <f>Receipts!D51-Receipts!E51</f>
        <v>136.36363636363637</v>
      </c>
      <c r="I51" s="10"/>
      <c r="J51" s="10"/>
      <c r="K51" s="9"/>
      <c r="L51" s="9"/>
      <c r="M51" s="9"/>
      <c r="N51" s="9"/>
      <c r="O51" s="9"/>
    </row>
    <row r="52" spans="1:16" s="7" customFormat="1" x14ac:dyDescent="0.25">
      <c r="A52" s="122" t="s">
        <v>61</v>
      </c>
      <c r="B52" s="3"/>
      <c r="C52" s="3"/>
      <c r="D52" s="15">
        <f>SUM(Receipts!D26:D51)</f>
        <v>10592.41</v>
      </c>
      <c r="E52" s="21">
        <f>SUM(Receipts!E26:E51)</f>
        <v>566.09090909090901</v>
      </c>
      <c r="F52" s="15">
        <f>SUM(Receipts!F26:F51)</f>
        <v>1338.181818181818</v>
      </c>
      <c r="G52" s="15"/>
      <c r="H52" s="15">
        <f>SUM(Receipts!H26:H51)</f>
        <v>3272.727272727273</v>
      </c>
      <c r="I52" s="15">
        <f>SUM(Receipts!I26:I51)</f>
        <v>4865.41</v>
      </c>
      <c r="J52" s="15"/>
      <c r="K52" s="15">
        <f>SUM(Receipts!K26:K51)</f>
        <v>550</v>
      </c>
      <c r="L52" s="15"/>
      <c r="M52" s="15">
        <f>SUM(Receipts!M26:M51)</f>
        <v>0</v>
      </c>
      <c r="N52" s="15">
        <f>SUM(Receipts!N26:N51)</f>
        <v>0</v>
      </c>
      <c r="O52" s="15">
        <f>SUM(Receipts!O26:O51)</f>
        <v>0</v>
      </c>
      <c r="P52" s="7" t="b">
        <f>Receipts!D52-Receipts!E52=SUM(Receipts!F52:O52)</f>
        <v>1</v>
      </c>
    </row>
    <row r="53" spans="1:16" x14ac:dyDescent="0.25">
      <c r="A53" s="125">
        <v>42563</v>
      </c>
      <c r="B53" s="9" t="s">
        <v>14</v>
      </c>
      <c r="C53" s="9">
        <v>650</v>
      </c>
      <c r="D53" s="10">
        <v>39.5</v>
      </c>
      <c r="E53" s="11">
        <f>Receipts!D53/11</f>
        <v>3.5909090909090908</v>
      </c>
      <c r="F53" s="10"/>
      <c r="G53" s="10"/>
      <c r="H53" s="10"/>
      <c r="I53" s="10"/>
      <c r="J53" s="10"/>
      <c r="K53" s="24">
        <f>Receipts!D53-Receipts!E53</f>
        <v>35.909090909090907</v>
      </c>
      <c r="L53" s="24"/>
      <c r="M53" s="9"/>
      <c r="N53" s="9"/>
      <c r="O53" s="9"/>
    </row>
    <row r="54" spans="1:16" x14ac:dyDescent="0.25">
      <c r="A54" s="125">
        <v>42563</v>
      </c>
      <c r="B54" s="9" t="s">
        <v>62</v>
      </c>
      <c r="C54" s="9">
        <v>651</v>
      </c>
      <c r="D54" s="10">
        <v>75</v>
      </c>
      <c r="E54" s="11">
        <f>Receipts!D54/11</f>
        <v>6.8181818181818183</v>
      </c>
      <c r="F54" s="10"/>
      <c r="G54" s="10"/>
      <c r="H54" s="10">
        <f>Receipts!D54-Receipts!E54</f>
        <v>68.181818181818187</v>
      </c>
      <c r="I54" s="10"/>
      <c r="J54" s="10"/>
      <c r="K54" s="9"/>
      <c r="L54" s="9"/>
      <c r="M54" s="9"/>
      <c r="N54" s="9"/>
      <c r="O54" s="9"/>
    </row>
    <row r="55" spans="1:16" x14ac:dyDescent="0.25">
      <c r="A55" s="125">
        <v>42564</v>
      </c>
      <c r="B55" s="9" t="s">
        <v>63</v>
      </c>
      <c r="C55" s="9">
        <v>652</v>
      </c>
      <c r="D55" s="10">
        <v>645</v>
      </c>
      <c r="E55" s="11">
        <f>Receipts!D55/11</f>
        <v>58.636363636363633</v>
      </c>
      <c r="F55" s="10">
        <f>Receipts!D55-Receipts!E55</f>
        <v>586.36363636363637</v>
      </c>
      <c r="G55" s="10"/>
      <c r="H55" s="10"/>
      <c r="I55" s="10"/>
      <c r="J55" s="10"/>
      <c r="K55" s="9"/>
      <c r="L55" s="9"/>
      <c r="M55" s="9"/>
      <c r="N55" s="9"/>
      <c r="O55" s="9"/>
    </row>
    <row r="56" spans="1:16" x14ac:dyDescent="0.25">
      <c r="A56" s="125">
        <v>42564</v>
      </c>
      <c r="B56" s="9" t="s">
        <v>64</v>
      </c>
      <c r="C56" s="9">
        <v>653</v>
      </c>
      <c r="D56" s="10">
        <v>415</v>
      </c>
      <c r="E56" s="11">
        <f>Receipts!D56/11</f>
        <v>37.727272727272727</v>
      </c>
      <c r="F56" s="10">
        <f>Receipts!D56-Receipts!E56</f>
        <v>377.27272727272725</v>
      </c>
      <c r="G56" s="10"/>
      <c r="H56" s="10"/>
      <c r="I56" s="10"/>
      <c r="J56" s="10"/>
      <c r="K56" s="9"/>
      <c r="L56" s="9"/>
      <c r="M56" s="9"/>
      <c r="N56" s="9"/>
      <c r="O56" s="9"/>
    </row>
    <row r="57" spans="1:16" x14ac:dyDescent="0.25">
      <c r="A57" s="125">
        <v>42564</v>
      </c>
      <c r="B57" s="9" t="s">
        <v>65</v>
      </c>
      <c r="C57" s="9">
        <v>654</v>
      </c>
      <c r="D57" s="10">
        <v>600</v>
      </c>
      <c r="E57" s="11">
        <f>Receipts!D57/11</f>
        <v>54.545454545454547</v>
      </c>
      <c r="F57" s="10">
        <f>Receipts!D57-Receipts!E57</f>
        <v>545.4545454545455</v>
      </c>
      <c r="G57" s="10"/>
      <c r="H57" s="10"/>
      <c r="I57" s="10"/>
      <c r="J57" s="10"/>
      <c r="K57" s="9"/>
      <c r="L57" s="9"/>
      <c r="M57" s="9"/>
      <c r="N57" s="9"/>
      <c r="O57" s="9"/>
    </row>
    <row r="58" spans="1:16" x14ac:dyDescent="0.25">
      <c r="A58" s="125">
        <v>42571</v>
      </c>
      <c r="B58" s="9" t="s">
        <v>14</v>
      </c>
      <c r="C58" s="9">
        <v>655</v>
      </c>
      <c r="D58" s="10">
        <v>1206</v>
      </c>
      <c r="E58" s="11">
        <f>Receipts!D58/11</f>
        <v>109.63636363636364</v>
      </c>
      <c r="F58" s="10"/>
      <c r="G58" s="10"/>
      <c r="H58" s="10"/>
      <c r="I58" s="10"/>
      <c r="J58" s="10"/>
      <c r="K58" s="24">
        <f>Receipts!D58-Receipts!E58</f>
        <v>1096.3636363636363</v>
      </c>
      <c r="L58" s="24"/>
      <c r="M58" s="9"/>
      <c r="N58" s="9"/>
      <c r="O58" s="9"/>
    </row>
    <row r="59" spans="1:16" x14ac:dyDescent="0.25">
      <c r="A59" s="125">
        <v>42579</v>
      </c>
      <c r="B59" s="9" t="s">
        <v>66</v>
      </c>
      <c r="C59" s="9">
        <v>656</v>
      </c>
      <c r="D59" s="10">
        <v>751</v>
      </c>
      <c r="E59" s="11">
        <f>Receipts!D59/11</f>
        <v>68.272727272727266</v>
      </c>
      <c r="F59" s="10">
        <f>Receipts!D59-Receipts!E59</f>
        <v>682.72727272727275</v>
      </c>
      <c r="G59" s="10"/>
      <c r="H59" s="10"/>
      <c r="I59" s="10"/>
      <c r="J59" s="10"/>
      <c r="K59" s="9"/>
      <c r="L59" s="9"/>
      <c r="M59" s="9"/>
      <c r="N59" s="9"/>
      <c r="O59" s="9"/>
    </row>
    <row r="60" spans="1:16" s="7" customFormat="1" x14ac:dyDescent="0.25">
      <c r="A60" s="122" t="s">
        <v>67</v>
      </c>
      <c r="B60" s="3"/>
      <c r="C60" s="3"/>
      <c r="D60" s="15">
        <f>SUM(Receipts!D53:D59)</f>
        <v>3731.5</v>
      </c>
      <c r="E60" s="15">
        <f>SUM(Receipts!E53:E59)</f>
        <v>339.22727272727269</v>
      </c>
      <c r="F60" s="15">
        <f>SUM(Receipts!F53:F59)</f>
        <v>2191.818181818182</v>
      </c>
      <c r="G60" s="15"/>
      <c r="H60" s="15">
        <f>SUM(Receipts!H53:H59)</f>
        <v>68.181818181818187</v>
      </c>
      <c r="I60" s="15">
        <f>SUM(Receipts!I53:I59)</f>
        <v>0</v>
      </c>
      <c r="J60" s="15"/>
      <c r="K60" s="15">
        <f>SUM(Receipts!K53:K59)</f>
        <v>1132.2727272727273</v>
      </c>
      <c r="L60" s="15"/>
      <c r="M60" s="15">
        <f>SUM(Receipts!M53:M59)</f>
        <v>0</v>
      </c>
      <c r="N60" s="15">
        <f>SUM(Receipts!N53:N59)</f>
        <v>0</v>
      </c>
      <c r="O60" s="15">
        <f>SUM(Receipts!O53:O59)</f>
        <v>0</v>
      </c>
      <c r="P60" s="7" t="b">
        <f>Receipts!D60-Receipts!E60=SUM(Receipts!F60:O60)</f>
        <v>1</v>
      </c>
    </row>
    <row r="61" spans="1:16" x14ac:dyDescent="0.25">
      <c r="A61" s="125">
        <v>42604</v>
      </c>
      <c r="B61" s="9" t="s">
        <v>68</v>
      </c>
      <c r="C61" s="9">
        <v>657</v>
      </c>
      <c r="D61" s="10">
        <v>225</v>
      </c>
      <c r="E61" s="11">
        <f>Receipts!D61/11</f>
        <v>20.454545454545453</v>
      </c>
      <c r="F61" s="10"/>
      <c r="G61" s="10"/>
      <c r="H61" s="10">
        <f>Receipts!D61-Receipts!E61</f>
        <v>204.54545454545456</v>
      </c>
      <c r="I61" s="10"/>
      <c r="J61" s="10"/>
      <c r="K61" s="24"/>
      <c r="L61" s="24"/>
      <c r="M61" s="9"/>
      <c r="N61" s="9"/>
      <c r="O61" s="9"/>
    </row>
    <row r="62" spans="1:16" s="7" customFormat="1" x14ac:dyDescent="0.25">
      <c r="A62" s="122" t="s">
        <v>69</v>
      </c>
      <c r="B62" s="3"/>
      <c r="C62" s="3"/>
      <c r="D62" s="15">
        <f>Receipts!D61</f>
        <v>225</v>
      </c>
      <c r="E62" s="21">
        <f>Receipts!E61</f>
        <v>20.454545454545453</v>
      </c>
      <c r="F62" s="15">
        <f>Receipts!F61</f>
        <v>0</v>
      </c>
      <c r="G62" s="15"/>
      <c r="H62" s="15">
        <f>Receipts!H61</f>
        <v>204.54545454545456</v>
      </c>
      <c r="I62" s="15">
        <f>Receipts!I61</f>
        <v>0</v>
      </c>
      <c r="J62" s="15"/>
      <c r="K62" s="15">
        <f>Receipts!K61</f>
        <v>0</v>
      </c>
      <c r="L62" s="15"/>
      <c r="M62" s="15">
        <f>Receipts!M61</f>
        <v>0</v>
      </c>
      <c r="N62" s="15">
        <f>Receipts!N61</f>
        <v>0</v>
      </c>
      <c r="O62" s="15">
        <f>Receipts!O61</f>
        <v>0</v>
      </c>
      <c r="P62" s="7" t="b">
        <f>Receipts!D62-Receipts!E62=SUM(Receipts!F62:O62)</f>
        <v>1</v>
      </c>
    </row>
    <row r="63" spans="1:16" x14ac:dyDescent="0.25">
      <c r="A63" s="125">
        <v>42612</v>
      </c>
      <c r="B63" s="9" t="s">
        <v>70</v>
      </c>
      <c r="C63" s="9">
        <v>658</v>
      </c>
      <c r="D63" s="10">
        <v>75</v>
      </c>
      <c r="E63" s="11">
        <f>Receipts!D63/11</f>
        <v>6.8181818181818183</v>
      </c>
      <c r="F63" s="10"/>
      <c r="G63" s="10"/>
      <c r="H63" s="10">
        <f>Receipts!D63-Receipts!E63</f>
        <v>68.181818181818187</v>
      </c>
      <c r="I63" s="10"/>
      <c r="J63" s="10"/>
      <c r="K63" s="24"/>
      <c r="L63" s="24"/>
      <c r="M63" s="9"/>
      <c r="N63" s="9"/>
      <c r="O63" s="9"/>
    </row>
    <row r="64" spans="1:16" x14ac:dyDescent="0.25">
      <c r="A64" s="125">
        <v>42613</v>
      </c>
      <c r="B64" s="9" t="s">
        <v>71</v>
      </c>
      <c r="C64" s="9">
        <v>659</v>
      </c>
      <c r="D64" s="10">
        <v>54.37</v>
      </c>
      <c r="E64" s="11">
        <v>0</v>
      </c>
      <c r="F64" s="10"/>
      <c r="G64" s="10"/>
      <c r="H64" s="10"/>
      <c r="I64" s="10"/>
      <c r="J64" s="10"/>
      <c r="K64" s="24"/>
      <c r="L64" s="24"/>
      <c r="M64" s="25">
        <f>Receipts!D64</f>
        <v>54.37</v>
      </c>
      <c r="N64" s="9"/>
      <c r="O64" s="9"/>
    </row>
    <row r="65" spans="1:16" x14ac:dyDescent="0.25">
      <c r="A65" s="125">
        <v>42613</v>
      </c>
      <c r="B65" s="9" t="s">
        <v>72</v>
      </c>
      <c r="C65" s="9">
        <v>660</v>
      </c>
      <c r="D65" s="10">
        <v>750</v>
      </c>
      <c r="E65" s="11">
        <f>Receipts!D65/11</f>
        <v>68.181818181818187</v>
      </c>
      <c r="F65" s="10">
        <f>Receipts!D65-Receipts!E65</f>
        <v>681.81818181818176</v>
      </c>
      <c r="G65" s="10"/>
      <c r="H65" s="10"/>
      <c r="I65" s="10"/>
      <c r="J65" s="10"/>
      <c r="K65" s="24"/>
      <c r="L65" s="24"/>
      <c r="M65" s="9"/>
      <c r="N65" s="9"/>
      <c r="O65" s="9"/>
    </row>
    <row r="66" spans="1:16" x14ac:dyDescent="0.25">
      <c r="A66" s="125">
        <v>42614</v>
      </c>
      <c r="B66" s="9" t="s">
        <v>14</v>
      </c>
      <c r="C66" s="9">
        <v>661</v>
      </c>
      <c r="D66" s="10">
        <v>1930</v>
      </c>
      <c r="E66" s="11">
        <f>Receipts!D66/11</f>
        <v>175.45454545454547</v>
      </c>
      <c r="F66" s="10"/>
      <c r="G66" s="10"/>
      <c r="H66" s="10"/>
      <c r="I66" s="10"/>
      <c r="J66" s="10"/>
      <c r="K66" s="24">
        <f>Receipts!D66-Receipts!E66</f>
        <v>1754.5454545454545</v>
      </c>
      <c r="L66" s="24"/>
      <c r="M66" s="9"/>
      <c r="N66" s="9"/>
      <c r="O66" s="9"/>
    </row>
    <row r="67" spans="1:16" x14ac:dyDescent="0.25">
      <c r="A67" s="125">
        <v>42614</v>
      </c>
      <c r="B67" s="9" t="s">
        <v>73</v>
      </c>
      <c r="C67" s="9">
        <v>662</v>
      </c>
      <c r="D67" s="10">
        <v>270</v>
      </c>
      <c r="E67" s="11">
        <f>Receipts!D67/11</f>
        <v>24.545454545454547</v>
      </c>
      <c r="F67" s="10"/>
      <c r="G67" s="10"/>
      <c r="H67" s="10"/>
      <c r="I67" s="10">
        <v>245.45</v>
      </c>
      <c r="J67" s="10"/>
      <c r="K67" s="24"/>
      <c r="L67" s="24"/>
      <c r="M67" s="9"/>
      <c r="N67" s="9"/>
      <c r="O67" s="9"/>
    </row>
    <row r="68" spans="1:16" s="7" customFormat="1" x14ac:dyDescent="0.25">
      <c r="A68" s="122" t="s">
        <v>74</v>
      </c>
      <c r="B68" s="3"/>
      <c r="C68" s="3"/>
      <c r="D68" s="15">
        <f>SUM(Receipts!D63:D67)</f>
        <v>3079.37</v>
      </c>
      <c r="E68" s="15">
        <f>SUM(Receipts!E63:E67)</f>
        <v>275</v>
      </c>
      <c r="F68" s="15">
        <f>SUM(Receipts!F63:F67)</f>
        <v>681.81818181818176</v>
      </c>
      <c r="G68" s="15"/>
      <c r="H68" s="15">
        <f>SUM(Receipts!H63:H67)</f>
        <v>68.181818181818187</v>
      </c>
      <c r="I68" s="15">
        <f>SUM(Receipts!I63:I67)</f>
        <v>245.45</v>
      </c>
      <c r="J68" s="15"/>
      <c r="K68" s="15">
        <f>SUM(Receipts!K63:K67)</f>
        <v>1754.5454545454545</v>
      </c>
      <c r="L68" s="15"/>
      <c r="M68" s="15">
        <f>SUM(Receipts!M63:M67)</f>
        <v>54.37</v>
      </c>
      <c r="N68" s="15">
        <f>SUM(Receipts!N63:N67)</f>
        <v>0</v>
      </c>
      <c r="O68" s="15">
        <f>SUM(Receipts!O63:O67)</f>
        <v>0</v>
      </c>
      <c r="P68" s="7" t="b">
        <f>Receipts!D68-Receipts!E68=SUM(Receipts!F68:O68)</f>
        <v>0</v>
      </c>
    </row>
    <row r="69" spans="1:16" x14ac:dyDescent="0.25">
      <c r="A69" s="125">
        <v>42647</v>
      </c>
      <c r="B69" s="9" t="s">
        <v>75</v>
      </c>
      <c r="C69" s="9">
        <v>672</v>
      </c>
      <c r="D69" s="10">
        <v>250</v>
      </c>
      <c r="E69" s="11">
        <v>0</v>
      </c>
      <c r="F69" s="10"/>
      <c r="G69" s="10"/>
      <c r="H69" s="10"/>
      <c r="I69" s="10"/>
      <c r="J69" s="10">
        <v>50</v>
      </c>
      <c r="K69" s="24"/>
      <c r="L69" s="24">
        <v>200</v>
      </c>
      <c r="M69" s="9"/>
      <c r="N69" s="9"/>
      <c r="O69" s="9"/>
    </row>
    <row r="70" spans="1:16" x14ac:dyDescent="0.25">
      <c r="A70" s="125">
        <v>42653</v>
      </c>
      <c r="B70" s="9" t="s">
        <v>76</v>
      </c>
      <c r="C70" s="9">
        <v>673</v>
      </c>
      <c r="D70" s="10">
        <v>300</v>
      </c>
      <c r="E70" s="11">
        <f>Receipts!D70/11</f>
        <v>27.272727272727273</v>
      </c>
      <c r="F70" s="10"/>
      <c r="G70" s="10"/>
      <c r="H70" s="10"/>
      <c r="I70" s="10">
        <f>Receipts!D70-Receipts!E70</f>
        <v>272.72727272727275</v>
      </c>
      <c r="J70" s="10"/>
      <c r="K70" s="24"/>
      <c r="L70" s="24"/>
      <c r="M70" s="25"/>
      <c r="N70" s="9"/>
      <c r="O70" s="9"/>
    </row>
    <row r="71" spans="1:16" x14ac:dyDescent="0.25">
      <c r="A71" s="125">
        <v>42654</v>
      </c>
      <c r="B71" s="9" t="s">
        <v>14</v>
      </c>
      <c r="C71" s="9">
        <v>674</v>
      </c>
      <c r="D71" s="10">
        <v>1250</v>
      </c>
      <c r="E71" s="11">
        <f>Receipts!D71/11</f>
        <v>113.63636363636364</v>
      </c>
      <c r="F71" s="10"/>
      <c r="G71" s="10"/>
      <c r="H71" s="10"/>
      <c r="I71" s="10"/>
      <c r="J71" s="10"/>
      <c r="K71" s="24">
        <f>Receipts!D71-Receipts!E71</f>
        <v>1136.3636363636363</v>
      </c>
      <c r="L71" s="24"/>
      <c r="M71" s="9"/>
      <c r="N71" s="9"/>
      <c r="O71" s="9"/>
    </row>
    <row r="72" spans="1:16" x14ac:dyDescent="0.25">
      <c r="A72" s="125">
        <v>42656</v>
      </c>
      <c r="B72" s="9" t="s">
        <v>14</v>
      </c>
      <c r="C72" s="9">
        <v>675</v>
      </c>
      <c r="D72" s="10">
        <v>550</v>
      </c>
      <c r="E72" s="11">
        <f>Receipts!D72/11</f>
        <v>50</v>
      </c>
      <c r="F72" s="10"/>
      <c r="G72" s="10"/>
      <c r="H72" s="10"/>
      <c r="I72" s="10"/>
      <c r="J72" s="10"/>
      <c r="K72" s="24">
        <f>Receipts!D72-Receipts!E72</f>
        <v>500</v>
      </c>
      <c r="L72" s="24"/>
      <c r="M72" s="9"/>
      <c r="N72" s="9"/>
      <c r="O72" s="9"/>
    </row>
    <row r="73" spans="1:16" x14ac:dyDescent="0.25">
      <c r="A73" s="125">
        <v>42663</v>
      </c>
      <c r="B73" s="9" t="s">
        <v>77</v>
      </c>
      <c r="C73" s="9">
        <v>676</v>
      </c>
      <c r="D73" s="10">
        <v>1706</v>
      </c>
      <c r="E73" s="11">
        <f>Receipts!D73/11</f>
        <v>155.09090909090909</v>
      </c>
      <c r="F73" s="10">
        <f>Receipts!D73-Receipts!E73</f>
        <v>1550.909090909091</v>
      </c>
      <c r="G73" s="10"/>
      <c r="H73" s="10"/>
      <c r="I73" s="10"/>
      <c r="J73" s="10"/>
      <c r="K73" s="24"/>
      <c r="L73" s="24"/>
      <c r="M73" s="9"/>
      <c r="N73" s="9"/>
      <c r="O73" s="9"/>
    </row>
    <row r="74" spans="1:16" x14ac:dyDescent="0.25">
      <c r="A74" s="125">
        <v>42667</v>
      </c>
      <c r="B74" s="9" t="s">
        <v>78</v>
      </c>
      <c r="C74" s="9">
        <v>677</v>
      </c>
      <c r="D74" s="10">
        <v>40.15</v>
      </c>
      <c r="E74" s="11">
        <f>Receipts!D74/11</f>
        <v>3.65</v>
      </c>
      <c r="F74" s="10"/>
      <c r="G74" s="10">
        <f>Receipts!D74-Receipts!E74</f>
        <v>36.5</v>
      </c>
      <c r="H74" s="10"/>
      <c r="I74" s="10"/>
      <c r="J74" s="10"/>
      <c r="K74" s="24"/>
      <c r="L74" s="24"/>
      <c r="M74" s="9"/>
      <c r="N74" s="9"/>
      <c r="O74" s="9"/>
    </row>
    <row r="75" spans="1:16" x14ac:dyDescent="0.25">
      <c r="A75" s="125">
        <v>42667</v>
      </c>
      <c r="B75" s="9" t="s">
        <v>79</v>
      </c>
      <c r="C75" s="9">
        <v>678</v>
      </c>
      <c r="D75" s="10">
        <v>750</v>
      </c>
      <c r="E75" s="11">
        <v>0</v>
      </c>
      <c r="F75" s="10"/>
      <c r="G75" s="10"/>
      <c r="H75" s="10"/>
      <c r="I75" s="10"/>
      <c r="J75" s="10">
        <f>150</f>
        <v>150</v>
      </c>
      <c r="K75" s="24"/>
      <c r="L75" s="24">
        <v>600</v>
      </c>
      <c r="M75" s="25"/>
      <c r="N75" s="9"/>
      <c r="O75" s="9"/>
    </row>
    <row r="76" spans="1:16" x14ac:dyDescent="0.25">
      <c r="A76" s="125">
        <v>42670</v>
      </c>
      <c r="B76" s="9" t="s">
        <v>80</v>
      </c>
      <c r="C76" s="9">
        <v>679</v>
      </c>
      <c r="D76" s="10">
        <v>2670</v>
      </c>
      <c r="E76" s="11">
        <v>0</v>
      </c>
      <c r="F76" s="10"/>
      <c r="G76" s="10"/>
      <c r="H76" s="10"/>
      <c r="I76" s="10"/>
      <c r="J76" s="10"/>
      <c r="K76" s="24"/>
      <c r="L76" s="24">
        <f>Receipts!D76</f>
        <v>2670</v>
      </c>
      <c r="M76" s="9"/>
      <c r="N76" s="9"/>
      <c r="O76" s="9"/>
    </row>
    <row r="77" spans="1:16" s="7" customFormat="1" x14ac:dyDescent="0.25">
      <c r="A77" s="122" t="s">
        <v>81</v>
      </c>
      <c r="B77" s="3"/>
      <c r="C77" s="3"/>
      <c r="D77" s="15">
        <f>SUM(Receipts!D69:D76)</f>
        <v>7516.15</v>
      </c>
      <c r="E77" s="15">
        <f>SUM(Receipts!E69:E76)</f>
        <v>349.65</v>
      </c>
      <c r="F77" s="15">
        <f>SUM(Receipts!F69:F76)</f>
        <v>1550.909090909091</v>
      </c>
      <c r="G77" s="15">
        <f>SUM(Receipts!G69:G76)</f>
        <v>36.5</v>
      </c>
      <c r="H77" s="15">
        <f>SUM(Receipts!H69:H76)</f>
        <v>0</v>
      </c>
      <c r="I77" s="15">
        <f>SUM(Receipts!I69:I76)</f>
        <v>272.72727272727275</v>
      </c>
      <c r="J77" s="15">
        <f>SUM(Receipts!J69:J76)</f>
        <v>200</v>
      </c>
      <c r="K77" s="15">
        <f>SUM(Receipts!K69:K76)</f>
        <v>1636.3636363636363</v>
      </c>
      <c r="L77" s="15">
        <f>SUM(Receipts!L69:L76)</f>
        <v>3470</v>
      </c>
      <c r="M77" s="15">
        <f>SUM(Receipts!M69:M76)</f>
        <v>0</v>
      </c>
      <c r="N77" s="15">
        <f>SUM(Receipts!N69:N76)</f>
        <v>0</v>
      </c>
      <c r="O77" s="15">
        <f>SUM(Receipts!O69:O76)</f>
        <v>0</v>
      </c>
      <c r="P77" s="7" t="b">
        <f>Receipts!D77-Receipts!E77=SUM(Receipts!F77:O77)</f>
        <v>1</v>
      </c>
    </row>
    <row r="78" spans="1:16" x14ac:dyDescent="0.25">
      <c r="A78" s="125">
        <v>42682</v>
      </c>
      <c r="B78" s="9" t="s">
        <v>82</v>
      </c>
      <c r="C78" s="9" t="s">
        <v>83</v>
      </c>
      <c r="D78" s="10">
        <v>0</v>
      </c>
      <c r="E78" s="11">
        <v>0</v>
      </c>
      <c r="F78" s="10">
        <v>36.5</v>
      </c>
      <c r="G78" s="10">
        <v>-36.5</v>
      </c>
      <c r="H78" s="10"/>
      <c r="I78" s="10"/>
      <c r="J78" s="10"/>
      <c r="K78" s="24"/>
      <c r="L78" s="24"/>
      <c r="M78" s="9"/>
      <c r="N78" s="9"/>
      <c r="O78" s="9"/>
    </row>
    <row r="79" spans="1:16" x14ac:dyDescent="0.25">
      <c r="A79" s="125">
        <v>42676</v>
      </c>
      <c r="B79" s="9" t="s">
        <v>84</v>
      </c>
      <c r="C79" s="9">
        <v>669</v>
      </c>
      <c r="D79" s="10">
        <v>200</v>
      </c>
      <c r="E79" s="11">
        <f>Receipts!D79/11</f>
        <v>18.181818181818183</v>
      </c>
      <c r="F79" s="10"/>
      <c r="G79" s="10"/>
      <c r="H79" s="10"/>
      <c r="I79" s="10">
        <f>Receipts!D79-Receipts!E79</f>
        <v>181.81818181818181</v>
      </c>
      <c r="J79" s="10"/>
      <c r="K79" s="24"/>
      <c r="L79" s="24"/>
      <c r="M79" s="9"/>
      <c r="N79" s="9"/>
      <c r="O79" s="9"/>
    </row>
    <row r="80" spans="1:16" x14ac:dyDescent="0.25">
      <c r="A80" s="125">
        <v>42676</v>
      </c>
      <c r="B80" s="9" t="s">
        <v>85</v>
      </c>
      <c r="C80" s="9">
        <v>668</v>
      </c>
      <c r="D80" s="10">
        <v>50</v>
      </c>
      <c r="E80" s="11">
        <f>Receipts!D80/11</f>
        <v>4.5454545454545459</v>
      </c>
      <c r="F80" s="10"/>
      <c r="G80" s="10">
        <f>Receipts!D80-Receipts!E80</f>
        <v>45.454545454545453</v>
      </c>
      <c r="H80" s="10"/>
      <c r="I80" s="10"/>
      <c r="J80" s="10"/>
      <c r="K80" s="24"/>
      <c r="L80" s="24"/>
      <c r="M80" s="9"/>
      <c r="N80" s="9"/>
      <c r="O80" s="9"/>
    </row>
    <row r="81" spans="1:16" x14ac:dyDescent="0.25">
      <c r="A81" s="125">
        <v>42676</v>
      </c>
      <c r="B81" s="9" t="s">
        <v>14</v>
      </c>
      <c r="C81" s="9">
        <v>667</v>
      </c>
      <c r="D81" s="10">
        <v>300</v>
      </c>
      <c r="E81" s="11">
        <f>Receipts!D81/11</f>
        <v>27.272727272727273</v>
      </c>
      <c r="F81" s="10"/>
      <c r="G81" s="10"/>
      <c r="H81" s="10"/>
      <c r="I81" s="10"/>
      <c r="J81" s="10"/>
      <c r="K81" s="24">
        <f>Receipts!D81-Receipts!E81</f>
        <v>272.72727272727275</v>
      </c>
      <c r="L81" s="24"/>
      <c r="M81" s="9"/>
      <c r="N81" s="9"/>
      <c r="O81" s="9"/>
    </row>
    <row r="82" spans="1:16" ht="30" x14ac:dyDescent="0.25">
      <c r="A82" s="125">
        <v>42676</v>
      </c>
      <c r="B82" s="9" t="s">
        <v>86</v>
      </c>
      <c r="C82" s="26" t="s">
        <v>87</v>
      </c>
      <c r="D82" s="10">
        <v>134</v>
      </c>
      <c r="E82" s="11">
        <v>0</v>
      </c>
      <c r="F82" s="10" t="s">
        <v>88</v>
      </c>
      <c r="G82" s="10"/>
      <c r="H82" s="10"/>
      <c r="I82" s="10"/>
      <c r="J82" s="10">
        <f>Receipts!D82</f>
        <v>134</v>
      </c>
      <c r="K82" s="24"/>
      <c r="L82" s="24"/>
      <c r="M82" s="9"/>
      <c r="N82" s="9"/>
      <c r="O82" s="9"/>
    </row>
    <row r="83" spans="1:16" x14ac:dyDescent="0.25">
      <c r="A83" s="125">
        <v>42681</v>
      </c>
      <c r="B83" s="9" t="s">
        <v>89</v>
      </c>
      <c r="C83" s="9">
        <v>684</v>
      </c>
      <c r="D83" s="10">
        <v>814</v>
      </c>
      <c r="E83" s="11">
        <f>Receipts!D83/11</f>
        <v>74</v>
      </c>
      <c r="F83" s="10">
        <f>Receipts!D83-Receipts!E83</f>
        <v>740</v>
      </c>
      <c r="G83" s="10"/>
      <c r="H83" s="10"/>
      <c r="I83" s="10"/>
      <c r="J83" s="10"/>
      <c r="K83" s="24"/>
      <c r="L83" s="24"/>
      <c r="M83" s="9"/>
      <c r="N83" s="9"/>
      <c r="O83" s="9"/>
    </row>
    <row r="84" spans="1:16" x14ac:dyDescent="0.25">
      <c r="A84" s="125">
        <v>42684</v>
      </c>
      <c r="B84" s="9" t="s">
        <v>86</v>
      </c>
      <c r="C84" s="9" t="s">
        <v>90</v>
      </c>
      <c r="D84" s="10">
        <v>45</v>
      </c>
      <c r="E84" s="11">
        <v>0</v>
      </c>
      <c r="F84" s="10"/>
      <c r="G84" s="10"/>
      <c r="H84" s="10"/>
      <c r="I84" s="10"/>
      <c r="J84" s="10">
        <f>Receipts!D84</f>
        <v>45</v>
      </c>
      <c r="K84" s="24"/>
      <c r="L84" s="24"/>
      <c r="M84" s="9"/>
      <c r="N84" s="9"/>
      <c r="O84" s="9"/>
    </row>
    <row r="85" spans="1:16" x14ac:dyDescent="0.25">
      <c r="A85" s="125">
        <v>42684</v>
      </c>
      <c r="B85" s="9" t="s">
        <v>14</v>
      </c>
      <c r="C85" s="9">
        <v>685</v>
      </c>
      <c r="D85" s="10">
        <v>773</v>
      </c>
      <c r="E85" s="11">
        <f>Receipts!D85/11</f>
        <v>70.272727272727266</v>
      </c>
      <c r="F85" s="10"/>
      <c r="G85" s="10"/>
      <c r="H85" s="10"/>
      <c r="I85" s="10"/>
      <c r="J85" s="10"/>
      <c r="K85" s="24">
        <f>Receipts!D85-Receipts!E85</f>
        <v>702.72727272727275</v>
      </c>
      <c r="L85" s="24"/>
      <c r="M85" s="9"/>
      <c r="N85" s="9"/>
      <c r="O85" s="9"/>
    </row>
    <row r="86" spans="1:16" x14ac:dyDescent="0.25">
      <c r="A86" s="125">
        <v>42684</v>
      </c>
      <c r="B86" s="9" t="s">
        <v>91</v>
      </c>
      <c r="C86" s="9">
        <v>690</v>
      </c>
      <c r="D86" s="10">
        <v>158</v>
      </c>
      <c r="E86" s="11">
        <f>Receipts!D86/11</f>
        <v>14.363636363636363</v>
      </c>
      <c r="F86" s="10"/>
      <c r="G86" s="10"/>
      <c r="H86" s="10"/>
      <c r="I86" s="10"/>
      <c r="J86" s="10"/>
      <c r="K86" s="24">
        <f>Receipts!D86-Receipts!E86</f>
        <v>143.63636363636363</v>
      </c>
      <c r="L86" s="24"/>
      <c r="M86" s="9"/>
      <c r="N86" s="9"/>
      <c r="O86" s="9"/>
    </row>
    <row r="87" spans="1:16" x14ac:dyDescent="0.25">
      <c r="A87" s="125">
        <v>42696</v>
      </c>
      <c r="B87" s="9" t="s">
        <v>92</v>
      </c>
      <c r="C87" s="9">
        <v>686</v>
      </c>
      <c r="D87" s="10">
        <v>750</v>
      </c>
      <c r="E87" s="11">
        <v>0</v>
      </c>
      <c r="F87" s="10"/>
      <c r="G87" s="10"/>
      <c r="H87" s="10"/>
      <c r="I87" s="10"/>
      <c r="J87" s="10">
        <v>150</v>
      </c>
      <c r="K87" s="24"/>
      <c r="L87" s="24">
        <v>600</v>
      </c>
      <c r="M87" s="9"/>
      <c r="N87" s="9"/>
      <c r="O87" s="9"/>
    </row>
    <row r="88" spans="1:16" x14ac:dyDescent="0.25">
      <c r="A88" s="125">
        <v>42696</v>
      </c>
      <c r="B88" s="9" t="s">
        <v>93</v>
      </c>
      <c r="C88" s="9">
        <v>687</v>
      </c>
      <c r="D88" s="10">
        <v>220</v>
      </c>
      <c r="E88" s="11">
        <v>0</v>
      </c>
      <c r="F88" s="10"/>
      <c r="G88" s="10"/>
      <c r="H88" s="10"/>
      <c r="I88" s="10"/>
      <c r="J88" s="10">
        <f>Receipts!D88</f>
        <v>220</v>
      </c>
      <c r="K88" s="24"/>
      <c r="L88" s="24"/>
      <c r="M88" s="9"/>
      <c r="N88" s="9"/>
      <c r="O88" s="9"/>
    </row>
    <row r="89" spans="1:16" x14ac:dyDescent="0.25">
      <c r="A89" s="125">
        <v>42697</v>
      </c>
      <c r="B89" s="9" t="s">
        <v>94</v>
      </c>
      <c r="C89" s="9">
        <v>688</v>
      </c>
      <c r="D89" s="10">
        <v>500</v>
      </c>
      <c r="E89" s="11">
        <v>0</v>
      </c>
      <c r="F89" s="10"/>
      <c r="G89" s="10"/>
      <c r="H89" s="10"/>
      <c r="I89" s="10"/>
      <c r="J89" s="10">
        <v>100</v>
      </c>
      <c r="K89" s="24"/>
      <c r="L89" s="24">
        <v>400</v>
      </c>
      <c r="M89" s="9"/>
      <c r="N89" s="9"/>
      <c r="O89" s="9"/>
    </row>
    <row r="90" spans="1:16" x14ac:dyDescent="0.25">
      <c r="A90" s="125">
        <v>42699</v>
      </c>
      <c r="B90" s="9" t="s">
        <v>85</v>
      </c>
      <c r="C90" s="9">
        <v>680</v>
      </c>
      <c r="D90" s="10">
        <v>100</v>
      </c>
      <c r="E90" s="11">
        <f>Receipts!D90/11</f>
        <v>9.0909090909090917</v>
      </c>
      <c r="F90" s="10"/>
      <c r="G90" s="10">
        <f>Receipts!D90-Receipts!E90</f>
        <v>90.909090909090907</v>
      </c>
      <c r="H90" s="10"/>
      <c r="I90" s="10"/>
      <c r="J90" s="10"/>
      <c r="K90" s="24"/>
      <c r="L90" s="24"/>
      <c r="M90" s="9"/>
      <c r="N90" s="9"/>
      <c r="O90" s="9"/>
    </row>
    <row r="91" spans="1:16" x14ac:dyDescent="0.25">
      <c r="A91" s="125">
        <v>42702</v>
      </c>
      <c r="B91" s="9" t="s">
        <v>95</v>
      </c>
      <c r="C91" s="9">
        <v>689</v>
      </c>
      <c r="D91" s="10">
        <v>250</v>
      </c>
      <c r="E91" s="11">
        <v>0</v>
      </c>
      <c r="F91" s="10"/>
      <c r="G91" s="10"/>
      <c r="H91" s="10"/>
      <c r="I91" s="10"/>
      <c r="J91" s="10">
        <v>50</v>
      </c>
      <c r="K91" s="24"/>
      <c r="L91" s="24">
        <v>200</v>
      </c>
      <c r="M91" s="9"/>
      <c r="N91" s="9"/>
      <c r="O91" s="9"/>
    </row>
    <row r="92" spans="1:16" s="7" customFormat="1" x14ac:dyDescent="0.25">
      <c r="A92" s="122" t="s">
        <v>96</v>
      </c>
      <c r="B92" s="3"/>
      <c r="C92" s="3"/>
      <c r="D92" s="15">
        <f>SUM(Receipts!D78:D91)</f>
        <v>4294</v>
      </c>
      <c r="E92" s="15">
        <f>SUM(Receipts!E78:E91)</f>
        <v>217.72727272727272</v>
      </c>
      <c r="F92" s="15">
        <f>SUM(Receipts!F78:F91)</f>
        <v>776.5</v>
      </c>
      <c r="G92" s="15">
        <f>SUM(Receipts!G78:G91)</f>
        <v>99.86363636363636</v>
      </c>
      <c r="H92" s="15">
        <f>SUM(Receipts!H78:H91)</f>
        <v>0</v>
      </c>
      <c r="I92" s="15">
        <f>SUM(Receipts!I78:I91)</f>
        <v>181.81818181818181</v>
      </c>
      <c r="J92" s="15">
        <f>SUM(Receipts!J78:J91)</f>
        <v>699</v>
      </c>
      <c r="K92" s="15">
        <f>SUM(Receipts!K78:K91)</f>
        <v>1119.090909090909</v>
      </c>
      <c r="L92" s="15">
        <f>SUM(Receipts!L78:L91)</f>
        <v>1200</v>
      </c>
      <c r="M92" s="15">
        <f>SUM(Receipts!M78:M91)</f>
        <v>0</v>
      </c>
      <c r="N92" s="15">
        <f>SUM(Receipts!N78:N91)</f>
        <v>0</v>
      </c>
      <c r="O92" s="15">
        <f>SUM(Receipts!O78:O91)</f>
        <v>0</v>
      </c>
      <c r="P92" s="7" t="b">
        <f>Receipts!D92-Receipts!E92=SUM(Receipts!F92:O92)</f>
        <v>1</v>
      </c>
    </row>
    <row r="93" spans="1:16" x14ac:dyDescent="0.25">
      <c r="A93" s="125">
        <v>42703</v>
      </c>
      <c r="B93" s="9" t="s">
        <v>97</v>
      </c>
      <c r="C93" s="9">
        <v>691</v>
      </c>
      <c r="D93" s="10">
        <v>600</v>
      </c>
      <c r="E93" s="11">
        <f>Receipts!D93/11</f>
        <v>54.545454545454547</v>
      </c>
      <c r="F93" s="10"/>
      <c r="G93" s="10"/>
      <c r="H93" s="10"/>
      <c r="I93" s="10">
        <f>Receipts!D93-Receipts!E93</f>
        <v>545.4545454545455</v>
      </c>
      <c r="J93" s="10"/>
      <c r="K93" s="24"/>
      <c r="L93" s="24"/>
      <c r="M93" s="9"/>
      <c r="N93" s="9"/>
      <c r="O93" s="9"/>
    </row>
    <row r="94" spans="1:16" x14ac:dyDescent="0.25">
      <c r="A94" s="125">
        <v>42706</v>
      </c>
      <c r="B94" s="9" t="s">
        <v>98</v>
      </c>
      <c r="C94" s="9">
        <v>692</v>
      </c>
      <c r="D94" s="10">
        <v>1510</v>
      </c>
      <c r="E94" s="11">
        <f>Receipts!D94/11</f>
        <v>137.27272727272728</v>
      </c>
      <c r="F94" s="10">
        <f>Receipts!D94-Receipts!E94</f>
        <v>1372.7272727272727</v>
      </c>
      <c r="G94" s="10"/>
      <c r="H94" s="10"/>
      <c r="I94" s="10"/>
      <c r="J94" s="10"/>
      <c r="K94" s="24"/>
      <c r="L94" s="24"/>
      <c r="M94" s="9"/>
      <c r="N94" s="9"/>
      <c r="O94" s="9"/>
    </row>
    <row r="95" spans="1:16" x14ac:dyDescent="0.25">
      <c r="A95" s="125">
        <v>42723</v>
      </c>
      <c r="B95" s="9" t="s">
        <v>99</v>
      </c>
      <c r="C95" s="9">
        <v>693</v>
      </c>
      <c r="D95" s="10">
        <v>65.88</v>
      </c>
      <c r="E95" s="11">
        <v>0</v>
      </c>
      <c r="F95" s="10"/>
      <c r="G95" s="10"/>
      <c r="H95" s="10"/>
      <c r="I95" s="10"/>
      <c r="J95" s="10"/>
      <c r="K95" s="24">
        <f>Receipts!D95-Receipts!E95</f>
        <v>65.88</v>
      </c>
      <c r="L95" s="24"/>
      <c r="M95" s="9"/>
      <c r="N95" s="9"/>
      <c r="O95" s="9"/>
    </row>
    <row r="96" spans="1:16" x14ac:dyDescent="0.25">
      <c r="A96" s="125">
        <v>42723</v>
      </c>
      <c r="B96" s="9" t="s">
        <v>100</v>
      </c>
      <c r="C96" s="9">
        <v>694</v>
      </c>
      <c r="D96" s="10">
        <v>77.05</v>
      </c>
      <c r="E96" s="11">
        <v>0</v>
      </c>
      <c r="F96" s="10"/>
      <c r="G96" s="10"/>
      <c r="H96" s="10"/>
      <c r="I96" s="10"/>
      <c r="J96" s="10"/>
      <c r="K96" s="24">
        <f>Receipts!D96-Receipts!E96</f>
        <v>77.05</v>
      </c>
      <c r="L96" s="24"/>
      <c r="M96" s="9"/>
      <c r="N96" s="9"/>
      <c r="O96" s="9"/>
    </row>
    <row r="97" spans="1:16" x14ac:dyDescent="0.25">
      <c r="A97" s="125">
        <v>42726</v>
      </c>
      <c r="B97" s="9" t="s">
        <v>101</v>
      </c>
      <c r="C97" s="9" t="s">
        <v>102</v>
      </c>
      <c r="D97" s="10">
        <v>164.24</v>
      </c>
      <c r="E97" s="11">
        <v>0</v>
      </c>
      <c r="F97" s="10"/>
      <c r="G97" s="10"/>
      <c r="H97" s="10"/>
      <c r="I97" s="10"/>
      <c r="J97" s="10"/>
      <c r="K97" s="24">
        <f>Receipts!D97-Receipts!E97</f>
        <v>164.24</v>
      </c>
      <c r="L97" s="24"/>
      <c r="M97" s="9"/>
      <c r="N97" s="9"/>
      <c r="O97" s="9"/>
    </row>
    <row r="98" spans="1:16" x14ac:dyDescent="0.25">
      <c r="A98" s="125">
        <v>42726</v>
      </c>
      <c r="B98" s="9" t="s">
        <v>14</v>
      </c>
      <c r="C98" s="9">
        <v>698</v>
      </c>
      <c r="D98" s="10">
        <v>1825.56</v>
      </c>
      <c r="E98" s="11">
        <f>Receipts!D98/11</f>
        <v>165.96</v>
      </c>
      <c r="F98" s="10"/>
      <c r="G98" s="10"/>
      <c r="H98" s="10"/>
      <c r="I98" s="10"/>
      <c r="J98" s="10"/>
      <c r="K98" s="24">
        <f>Receipts!D98-Receipts!E98</f>
        <v>1659.6</v>
      </c>
      <c r="L98" s="24"/>
      <c r="M98" s="9"/>
      <c r="N98" s="9"/>
      <c r="O98" s="9"/>
    </row>
    <row r="99" spans="1:16" x14ac:dyDescent="0.25">
      <c r="A99" s="125">
        <v>42726</v>
      </c>
      <c r="B99" s="9" t="s">
        <v>103</v>
      </c>
      <c r="C99" s="9">
        <v>699</v>
      </c>
      <c r="D99" s="10">
        <v>1330</v>
      </c>
      <c r="E99" s="11">
        <f>Receipts!D99/11</f>
        <v>120.90909090909091</v>
      </c>
      <c r="F99" s="10"/>
      <c r="G99" s="10"/>
      <c r="H99" s="10"/>
      <c r="I99" s="10"/>
      <c r="J99" s="10"/>
      <c r="K99" s="24">
        <f>Receipts!D99-Receipts!E99</f>
        <v>1209.090909090909</v>
      </c>
      <c r="L99" s="24"/>
      <c r="M99" s="9"/>
      <c r="N99" s="9"/>
      <c r="O99" s="9"/>
    </row>
    <row r="100" spans="1:16" s="7" customFormat="1" x14ac:dyDescent="0.25">
      <c r="A100" s="122" t="s">
        <v>104</v>
      </c>
      <c r="B100" s="3"/>
      <c r="C100" s="3"/>
      <c r="D100" s="15">
        <f>SUM(Receipts!D93:D99)</f>
        <v>5572.73</v>
      </c>
      <c r="E100" s="15">
        <f>SUM(Receipts!E93:E99)</f>
        <v>478.68727272727267</v>
      </c>
      <c r="F100" s="15">
        <f>SUM(Receipts!F93:F99)</f>
        <v>1372.7272727272727</v>
      </c>
      <c r="G100" s="15">
        <f>SUM(Receipts!G93:G99)</f>
        <v>0</v>
      </c>
      <c r="H100" s="15">
        <f>SUM(Receipts!H93:H99)</f>
        <v>0</v>
      </c>
      <c r="I100" s="15">
        <f>SUM(Receipts!I93:I99)</f>
        <v>545.4545454545455</v>
      </c>
      <c r="J100" s="15">
        <f>SUM(Receipts!J93:J99)</f>
        <v>0</v>
      </c>
      <c r="K100" s="15">
        <f>SUM(Receipts!K93:K99)</f>
        <v>3175.860909090909</v>
      </c>
      <c r="L100" s="15">
        <f>SUM(Receipts!L93:L99)</f>
        <v>0</v>
      </c>
      <c r="M100" s="15">
        <f>SUM(Receipts!M93:M99)</f>
        <v>0</v>
      </c>
      <c r="N100" s="15">
        <f>SUM(Receipts!N93:N99)</f>
        <v>0</v>
      </c>
      <c r="O100" s="15">
        <f>SUM(Receipts!O93:O99)</f>
        <v>0</v>
      </c>
      <c r="P100" s="7" t="b">
        <f>Receipts!D100-Receipts!E100=SUM(Receipts!F100:O100)</f>
        <v>1</v>
      </c>
    </row>
    <row r="101" spans="1:16" x14ac:dyDescent="0.25">
      <c r="A101" s="125">
        <v>42746</v>
      </c>
      <c r="B101" s="9" t="s">
        <v>105</v>
      </c>
      <c r="C101" s="9">
        <v>700</v>
      </c>
      <c r="D101" s="10">
        <v>1030</v>
      </c>
      <c r="E101" s="11">
        <f>Receipts!D101/11</f>
        <v>93.63636363636364</v>
      </c>
      <c r="F101" s="10">
        <f>Receipts!D101-Receipts!E101</f>
        <v>936.36363636363637</v>
      </c>
      <c r="G101" s="10"/>
      <c r="H101" s="10"/>
      <c r="I101" s="10"/>
      <c r="J101" s="10"/>
      <c r="K101" s="24"/>
      <c r="L101" s="24"/>
      <c r="M101" s="9"/>
      <c r="N101" s="9"/>
      <c r="O101" s="9"/>
    </row>
    <row r="102" spans="1:16" x14ac:dyDescent="0.25">
      <c r="A102" s="125">
        <v>42753</v>
      </c>
      <c r="B102" s="9" t="s">
        <v>14</v>
      </c>
      <c r="C102" s="9">
        <v>701</v>
      </c>
      <c r="D102" s="10">
        <v>366.3</v>
      </c>
      <c r="E102" s="11">
        <f>Receipts!D102/11</f>
        <v>33.300000000000004</v>
      </c>
      <c r="F102" s="10"/>
      <c r="G102" s="10"/>
      <c r="H102" s="10"/>
      <c r="I102" s="10"/>
      <c r="J102" s="10"/>
      <c r="K102" s="24">
        <f>Receipts!D102-Receipts!E102</f>
        <v>333</v>
      </c>
      <c r="L102" s="24"/>
      <c r="M102" s="9"/>
      <c r="N102" s="9"/>
      <c r="O102" s="9"/>
    </row>
    <row r="103" spans="1:16" s="7" customFormat="1" x14ac:dyDescent="0.25">
      <c r="A103" s="122" t="s">
        <v>106</v>
      </c>
      <c r="B103" s="3"/>
      <c r="C103" s="3"/>
      <c r="D103" s="15">
        <f>SUM(Receipts!D101:D102)</f>
        <v>1396.3</v>
      </c>
      <c r="E103" s="15">
        <f>SUM(Receipts!E101:E102)</f>
        <v>126.93636363636364</v>
      </c>
      <c r="F103" s="15">
        <f>SUM(Receipts!F101:F102)</f>
        <v>936.36363636363637</v>
      </c>
      <c r="G103" s="15">
        <f>SUM(Receipts!G101:G102)</f>
        <v>0</v>
      </c>
      <c r="H103" s="15">
        <f>SUM(Receipts!H101:H102)</f>
        <v>0</v>
      </c>
      <c r="I103" s="15">
        <f>SUM(Receipts!I101:I102)</f>
        <v>0</v>
      </c>
      <c r="J103" s="15">
        <f>SUM(Receipts!J101:J102)</f>
        <v>0</v>
      </c>
      <c r="K103" s="15">
        <f>SUM(Receipts!K101:K102)</f>
        <v>333</v>
      </c>
      <c r="L103" s="15">
        <f>SUM(Receipts!L101:L102)</f>
        <v>0</v>
      </c>
      <c r="M103" s="15">
        <f>SUM(Receipts!M101:M102)</f>
        <v>0</v>
      </c>
      <c r="N103" s="15">
        <f>SUM(Receipts!N101:N102)</f>
        <v>0</v>
      </c>
      <c r="O103" s="15">
        <f>SUM(Receipts!O101:O102)</f>
        <v>0</v>
      </c>
      <c r="P103" s="7" t="b">
        <f>Receipts!D103-Receipts!E103=SUM(Receipts!F103:O103)</f>
        <v>1</v>
      </c>
    </row>
    <row r="104" spans="1:16" s="7" customFormat="1" x14ac:dyDescent="0.25">
      <c r="A104" s="122" t="s">
        <v>107</v>
      </c>
      <c r="B104" s="3"/>
      <c r="C104" s="3"/>
      <c r="D104" s="15">
        <f>Receipts!D92+Receipts!D100+Receipts!D103</f>
        <v>11263.029999999999</v>
      </c>
      <c r="E104" s="15">
        <f>Receipts!E92+Receipts!E100+Receipts!E103</f>
        <v>823.350909090909</v>
      </c>
      <c r="F104" s="15">
        <f>Receipts!F92+Receipts!F100+Receipts!F103</f>
        <v>3085.5909090909095</v>
      </c>
      <c r="G104" s="15">
        <f>Receipts!G92+Receipts!G100+Receipts!G103</f>
        <v>99.86363636363636</v>
      </c>
      <c r="H104" s="15">
        <f>Receipts!H92+Receipts!H100+Receipts!H103</f>
        <v>0</v>
      </c>
      <c r="I104" s="15">
        <f>Receipts!I92+Receipts!I100+Receipts!I103</f>
        <v>727.27272727272725</v>
      </c>
      <c r="J104" s="15">
        <f>Receipts!J92+Receipts!J100+Receipts!J103</f>
        <v>699</v>
      </c>
      <c r="K104" s="15">
        <f>Receipts!K92+Receipts!K100+Receipts!K103</f>
        <v>4627.9518181818185</v>
      </c>
      <c r="L104" s="15">
        <f>Receipts!L92+Receipts!L100+Receipts!L103</f>
        <v>1200</v>
      </c>
      <c r="M104" s="15">
        <f>Receipts!M92+Receipts!M100+Receipts!M103</f>
        <v>0</v>
      </c>
      <c r="N104" s="15">
        <f>Receipts!N92+Receipts!N100+Receipts!N103</f>
        <v>0</v>
      </c>
      <c r="O104" s="15">
        <f>Receipts!O92+Receipts!O100+Receipts!O103</f>
        <v>0</v>
      </c>
      <c r="P104" s="7" t="b">
        <f>Receipts!D104-Receipts!E104=SUM(Receipts!F104:O104)</f>
        <v>1</v>
      </c>
    </row>
    <row r="105" spans="1:16" x14ac:dyDescent="0.25">
      <c r="A105" s="125">
        <v>42786</v>
      </c>
      <c r="B105" s="9" t="s">
        <v>108</v>
      </c>
      <c r="C105" s="9">
        <v>702</v>
      </c>
      <c r="D105" s="10">
        <v>250</v>
      </c>
      <c r="E105" s="11">
        <v>0</v>
      </c>
      <c r="F105" s="10"/>
      <c r="G105" s="10"/>
      <c r="H105" s="10"/>
      <c r="I105" s="10"/>
      <c r="J105" s="10">
        <v>50</v>
      </c>
      <c r="K105" s="24"/>
      <c r="L105" s="24">
        <v>200</v>
      </c>
      <c r="M105" s="9"/>
      <c r="N105" s="9"/>
      <c r="O105" s="9"/>
    </row>
    <row r="106" spans="1:16" x14ac:dyDescent="0.25">
      <c r="A106" s="125">
        <v>42794</v>
      </c>
      <c r="B106" s="9" t="s">
        <v>14</v>
      </c>
      <c r="C106" s="9">
        <v>703</v>
      </c>
      <c r="D106" s="10">
        <v>80.5</v>
      </c>
      <c r="E106" s="11">
        <f>Receipts!D106/11</f>
        <v>7.3181818181818183</v>
      </c>
      <c r="F106" s="10"/>
      <c r="G106" s="10"/>
      <c r="H106" s="10"/>
      <c r="I106" s="10"/>
      <c r="J106" s="10"/>
      <c r="K106" s="24">
        <f>Receipts!D106-Receipts!E106</f>
        <v>73.181818181818187</v>
      </c>
      <c r="L106" s="24"/>
      <c r="M106" s="9"/>
      <c r="N106" s="9"/>
      <c r="O106" s="9"/>
    </row>
    <row r="107" spans="1:16" s="7" customFormat="1" x14ac:dyDescent="0.25">
      <c r="A107" s="122" t="s">
        <v>109</v>
      </c>
      <c r="B107" s="3"/>
      <c r="C107" s="3"/>
      <c r="D107" s="15">
        <f>SUM(Receipts!D105:D106)</f>
        <v>330.5</v>
      </c>
      <c r="E107" s="15">
        <f>SUM(Receipts!E105:E106)</f>
        <v>7.3181818181818183</v>
      </c>
      <c r="F107" s="15">
        <f>SUM(Receipts!F105:F106)</f>
        <v>0</v>
      </c>
      <c r="G107" s="15">
        <f>SUM(Receipts!G105:G106)</f>
        <v>0</v>
      </c>
      <c r="H107" s="15">
        <f>SUM(Receipts!H105:H106)</f>
        <v>0</v>
      </c>
      <c r="I107" s="15">
        <f>SUM(Receipts!I105:I106)</f>
        <v>0</v>
      </c>
      <c r="J107" s="15">
        <f>SUM(Receipts!J105:J106)</f>
        <v>50</v>
      </c>
      <c r="K107" s="15">
        <f>SUM(Receipts!K105:K106)</f>
        <v>73.181818181818187</v>
      </c>
      <c r="L107" s="15">
        <f>SUM(Receipts!L105:L106)</f>
        <v>200</v>
      </c>
      <c r="M107" s="15">
        <f>SUM(Receipts!M105:M106)</f>
        <v>0</v>
      </c>
      <c r="N107" s="15">
        <f>SUM(Receipts!N105:N106)</f>
        <v>0</v>
      </c>
      <c r="O107" s="15">
        <f>SUM(Receipts!O105:O106)</f>
        <v>0</v>
      </c>
      <c r="P107" s="7" t="b">
        <f>Receipts!D107-Receipts!E107=SUM(Receipts!F107:O107)</f>
        <v>1</v>
      </c>
    </row>
    <row r="108" spans="1:16" x14ac:dyDescent="0.25">
      <c r="A108" s="125">
        <v>42801</v>
      </c>
      <c r="B108" s="9" t="s">
        <v>14</v>
      </c>
      <c r="C108" s="9">
        <v>704</v>
      </c>
      <c r="D108" s="10">
        <v>139.6</v>
      </c>
      <c r="E108" s="11">
        <f>Receipts!D108/11</f>
        <v>12.69090909090909</v>
      </c>
      <c r="F108" s="10"/>
      <c r="G108" s="10"/>
      <c r="H108" s="10"/>
      <c r="I108" s="10"/>
      <c r="J108" s="10"/>
      <c r="K108" s="24">
        <f>Receipts!D108-Receipts!E108</f>
        <v>126.90909090909091</v>
      </c>
      <c r="L108" s="24"/>
      <c r="M108" s="9"/>
      <c r="N108" s="9"/>
      <c r="O108" s="9"/>
    </row>
    <row r="109" spans="1:16" x14ac:dyDescent="0.25">
      <c r="A109" s="125">
        <v>42802</v>
      </c>
      <c r="B109" s="9" t="s">
        <v>110</v>
      </c>
      <c r="C109" s="9">
        <v>705</v>
      </c>
      <c r="D109" s="10">
        <v>1310</v>
      </c>
      <c r="E109" s="11">
        <f>Receipts!D109/11</f>
        <v>119.09090909090909</v>
      </c>
      <c r="F109" s="10">
        <f>Receipts!D109-Receipts!E109</f>
        <v>1190.909090909091</v>
      </c>
      <c r="G109" s="10"/>
      <c r="H109" s="10"/>
      <c r="I109" s="10"/>
      <c r="J109" s="10"/>
      <c r="K109" s="24"/>
      <c r="L109" s="24"/>
      <c r="M109" s="9"/>
      <c r="N109" s="9"/>
      <c r="O109" s="9"/>
    </row>
    <row r="110" spans="1:16" x14ac:dyDescent="0.25">
      <c r="A110" s="125">
        <v>42802</v>
      </c>
      <c r="B110" s="9" t="s">
        <v>111</v>
      </c>
      <c r="C110" s="9">
        <v>706</v>
      </c>
      <c r="D110" s="10">
        <v>930</v>
      </c>
      <c r="E110" s="11">
        <f>Receipts!D110/11</f>
        <v>84.545454545454547</v>
      </c>
      <c r="F110" s="10">
        <f>Receipts!D110-Receipts!E110</f>
        <v>845.4545454545455</v>
      </c>
      <c r="G110" s="10"/>
      <c r="H110" s="10"/>
      <c r="I110" s="10"/>
      <c r="J110" s="10"/>
      <c r="K110" s="24"/>
      <c r="L110" s="24"/>
      <c r="M110" s="9"/>
      <c r="N110" s="9"/>
      <c r="O110" s="9"/>
    </row>
    <row r="111" spans="1:16" x14ac:dyDescent="0.25">
      <c r="A111" s="125">
        <v>42822</v>
      </c>
      <c r="B111" s="9" t="s">
        <v>112</v>
      </c>
      <c r="C111" s="9">
        <v>707</v>
      </c>
      <c r="D111" s="10">
        <v>3495.33</v>
      </c>
      <c r="E111" s="11">
        <v>0</v>
      </c>
      <c r="F111" s="10"/>
      <c r="G111" s="10"/>
      <c r="H111" s="10"/>
      <c r="I111" s="10">
        <f>Receipts!D111</f>
        <v>3495.33</v>
      </c>
      <c r="J111" s="10"/>
      <c r="K111" s="24"/>
      <c r="L111" s="24"/>
      <c r="M111" s="9"/>
      <c r="N111" s="9"/>
      <c r="O111" s="9"/>
    </row>
    <row r="112" spans="1:16" s="7" customFormat="1" x14ac:dyDescent="0.25">
      <c r="A112" s="122" t="s">
        <v>15</v>
      </c>
      <c r="B112" s="3"/>
      <c r="C112" s="3"/>
      <c r="D112" s="15">
        <f>SUM(Receipts!D108:D111)</f>
        <v>5874.93</v>
      </c>
      <c r="E112" s="15">
        <f>SUM(Receipts!E108:E111)</f>
        <v>216.32727272727271</v>
      </c>
      <c r="F112" s="15">
        <f>SUM(Receipts!F108:F111)</f>
        <v>2036.3636363636365</v>
      </c>
      <c r="G112" s="15">
        <f>SUM(Receipts!G108:G111)</f>
        <v>0</v>
      </c>
      <c r="H112" s="15">
        <f>SUM(Receipts!H108:H111)</f>
        <v>0</v>
      </c>
      <c r="I112" s="15">
        <f>SUM(Receipts!I108:I111)</f>
        <v>3495.33</v>
      </c>
      <c r="J112" s="15">
        <f>SUM(Receipts!J108:J111)</f>
        <v>0</v>
      </c>
      <c r="K112" s="15">
        <f>SUM(Receipts!K108:K111)</f>
        <v>126.90909090909091</v>
      </c>
      <c r="L112" s="15">
        <f>SUM(Receipts!L108:L111)</f>
        <v>0</v>
      </c>
      <c r="M112" s="15">
        <f>SUM(Receipts!M108:M111)</f>
        <v>0</v>
      </c>
      <c r="N112" s="15">
        <f>SUM(Receipts!N108:N111)</f>
        <v>0</v>
      </c>
      <c r="O112" s="15">
        <f>SUM(Receipts!O108:O111)</f>
        <v>0</v>
      </c>
      <c r="P112" s="7" t="b">
        <f>Receipts!D112-Receipts!E112=SUM(Receipts!F112:O112)</f>
        <v>1</v>
      </c>
    </row>
    <row r="113" spans="1:16" x14ac:dyDescent="0.25">
      <c r="A113" s="125">
        <v>42829</v>
      </c>
      <c r="B113" s="9" t="s">
        <v>113</v>
      </c>
      <c r="C113" s="9">
        <v>708</v>
      </c>
      <c r="D113" s="10">
        <v>250</v>
      </c>
      <c r="E113" s="11">
        <v>0</v>
      </c>
      <c r="F113" s="10"/>
      <c r="G113" s="10"/>
      <c r="H113" s="10"/>
      <c r="I113" s="10"/>
      <c r="J113" s="10">
        <v>50</v>
      </c>
      <c r="K113" s="24"/>
      <c r="L113" s="24">
        <v>200</v>
      </c>
      <c r="M113" s="9"/>
      <c r="N113" s="9"/>
      <c r="O113" s="9"/>
    </row>
    <row r="114" spans="1:16" x14ac:dyDescent="0.25">
      <c r="A114" s="125">
        <v>42830</v>
      </c>
      <c r="B114" s="9" t="s">
        <v>114</v>
      </c>
      <c r="C114" s="9">
        <v>709</v>
      </c>
      <c r="D114" s="10">
        <v>200</v>
      </c>
      <c r="E114" s="11">
        <f>D114/11</f>
        <v>18.181818181818183</v>
      </c>
      <c r="F114" s="10"/>
      <c r="G114" s="10">
        <f>D114-E114</f>
        <v>181.81818181818181</v>
      </c>
      <c r="H114" s="10"/>
      <c r="I114" s="10"/>
      <c r="J114" s="10"/>
      <c r="K114" s="24"/>
      <c r="L114" s="24"/>
      <c r="M114" s="9"/>
      <c r="N114" s="9"/>
      <c r="O114" s="9"/>
    </row>
    <row r="115" spans="1:16" x14ac:dyDescent="0.25">
      <c r="A115" s="125">
        <v>42835</v>
      </c>
      <c r="B115" s="9" t="s">
        <v>115</v>
      </c>
      <c r="C115" s="9">
        <v>710</v>
      </c>
      <c r="D115" s="10">
        <v>500</v>
      </c>
      <c r="E115" s="11">
        <v>0</v>
      </c>
      <c r="F115" s="10"/>
      <c r="G115" s="10"/>
      <c r="H115" s="10"/>
      <c r="I115" s="10"/>
      <c r="J115" s="10">
        <v>100</v>
      </c>
      <c r="K115" s="24"/>
      <c r="L115" s="24">
        <v>400</v>
      </c>
      <c r="M115" s="9"/>
      <c r="N115" s="9"/>
      <c r="O115" s="9"/>
    </row>
    <row r="116" spans="1:16" x14ac:dyDescent="0.25">
      <c r="A116" s="125">
        <v>42836</v>
      </c>
      <c r="B116" s="9" t="s">
        <v>116</v>
      </c>
      <c r="C116" s="9">
        <v>711</v>
      </c>
      <c r="D116" s="10">
        <v>100</v>
      </c>
      <c r="E116" s="11">
        <f>D116/11</f>
        <v>9.0909090909090917</v>
      </c>
      <c r="F116" s="10"/>
      <c r="G116" s="10">
        <f>D116-E116</f>
        <v>90.909090909090907</v>
      </c>
      <c r="H116" s="10"/>
      <c r="I116" s="10"/>
      <c r="J116" s="10"/>
      <c r="K116" s="24"/>
      <c r="L116" s="24"/>
      <c r="M116" s="9"/>
      <c r="N116" s="9"/>
      <c r="O116" s="9"/>
    </row>
    <row r="117" spans="1:16" x14ac:dyDescent="0.25">
      <c r="A117" s="125">
        <v>42837</v>
      </c>
      <c r="B117" s="9" t="s">
        <v>117</v>
      </c>
      <c r="C117" s="9">
        <v>712</v>
      </c>
      <c r="D117" s="10">
        <v>1430</v>
      </c>
      <c r="E117" s="11">
        <f>D117/11</f>
        <v>130</v>
      </c>
      <c r="F117" s="10">
        <f>D117-E117</f>
        <v>1300</v>
      </c>
      <c r="G117" s="10"/>
      <c r="H117" s="10"/>
      <c r="I117" s="10"/>
      <c r="J117" s="10"/>
      <c r="K117" s="24"/>
      <c r="L117" s="24"/>
      <c r="M117" s="9"/>
      <c r="N117" s="9"/>
      <c r="O117" s="9"/>
    </row>
    <row r="118" spans="1:16" x14ac:dyDescent="0.25">
      <c r="A118" s="125">
        <v>42843</v>
      </c>
      <c r="B118" s="9" t="s">
        <v>14</v>
      </c>
      <c r="C118" s="9">
        <v>713</v>
      </c>
      <c r="D118" s="10">
        <v>2075</v>
      </c>
      <c r="E118" s="11">
        <f>D118/11</f>
        <v>188.63636363636363</v>
      </c>
      <c r="F118" s="10"/>
      <c r="G118" s="10"/>
      <c r="H118" s="10"/>
      <c r="I118" s="10"/>
      <c r="J118" s="10"/>
      <c r="K118" s="24">
        <f>D118-E118</f>
        <v>1886.3636363636365</v>
      </c>
      <c r="L118" s="24"/>
      <c r="M118" s="9"/>
      <c r="N118" s="9"/>
      <c r="O118" s="9"/>
    </row>
    <row r="119" spans="1:16" x14ac:dyDescent="0.25">
      <c r="A119" s="125">
        <v>42843</v>
      </c>
      <c r="B119" s="9" t="s">
        <v>118</v>
      </c>
      <c r="C119" s="9">
        <v>714</v>
      </c>
      <c r="D119" s="10">
        <v>150</v>
      </c>
      <c r="E119" s="11">
        <v>0</v>
      </c>
      <c r="F119" s="10"/>
      <c r="G119" s="10"/>
      <c r="H119" s="10"/>
      <c r="I119" s="10">
        <f>D119</f>
        <v>150</v>
      </c>
      <c r="J119" s="10"/>
      <c r="K119" s="24"/>
      <c r="L119" s="24"/>
      <c r="M119" s="9"/>
      <c r="N119" s="9"/>
      <c r="O119" s="9"/>
    </row>
    <row r="120" spans="1:16" x14ac:dyDescent="0.25">
      <c r="A120" s="125">
        <v>42843</v>
      </c>
      <c r="B120" s="9" t="s">
        <v>119</v>
      </c>
      <c r="C120" s="9">
        <v>715</v>
      </c>
      <c r="D120" s="10">
        <v>53.45</v>
      </c>
      <c r="E120" s="11">
        <f>D120/11</f>
        <v>4.8590909090909093</v>
      </c>
      <c r="F120" s="10">
        <f>D120-E120</f>
        <v>48.590909090909093</v>
      </c>
      <c r="G120" s="10"/>
      <c r="H120" s="10"/>
      <c r="I120" s="10"/>
      <c r="J120" s="10"/>
      <c r="K120" s="24"/>
      <c r="L120" s="24"/>
      <c r="M120" s="9"/>
      <c r="N120" s="9"/>
      <c r="O120" s="9"/>
    </row>
    <row r="121" spans="1:16" s="7" customFormat="1" x14ac:dyDescent="0.25">
      <c r="A121" s="122" t="s">
        <v>19</v>
      </c>
      <c r="B121" s="3"/>
      <c r="C121" s="3"/>
      <c r="D121" s="15">
        <f>SUM(Receipts!D113:D120)</f>
        <v>4758.45</v>
      </c>
      <c r="E121" s="15">
        <f>SUM(Receipts!E113:E120)</f>
        <v>350.7681818181818</v>
      </c>
      <c r="F121" s="15">
        <f>SUM(Receipts!F113:F120)</f>
        <v>1348.590909090909</v>
      </c>
      <c r="G121" s="15">
        <f>SUM(Receipts!G113:G120)</f>
        <v>272.72727272727275</v>
      </c>
      <c r="H121" s="15">
        <f>SUM(Receipts!H113:H120)</f>
        <v>0</v>
      </c>
      <c r="I121" s="15">
        <f>SUM(Receipts!I113:I120)</f>
        <v>150</v>
      </c>
      <c r="J121" s="15">
        <f>SUM(Receipts!J113:J120)</f>
        <v>150</v>
      </c>
      <c r="K121" s="15">
        <f>SUM(Receipts!K113:K120)</f>
        <v>1886.3636363636365</v>
      </c>
      <c r="L121" s="15">
        <f>SUM(Receipts!L113:L120)</f>
        <v>600</v>
      </c>
      <c r="M121" s="15">
        <f>SUM(Receipts!M113:M120)</f>
        <v>0</v>
      </c>
      <c r="N121" s="15">
        <f>SUM(Receipts!N113:N120)</f>
        <v>0</v>
      </c>
      <c r="O121" s="15">
        <f>SUM(Receipts!O113:O120)</f>
        <v>0</v>
      </c>
      <c r="P121" s="7" t="b">
        <f>Receipts!D121-Receipts!E121=SUM(Receipts!F121:O121)</f>
        <v>1</v>
      </c>
    </row>
    <row r="122" spans="1:16" x14ac:dyDescent="0.25">
      <c r="A122" s="125">
        <v>42858</v>
      </c>
      <c r="B122" s="9" t="s">
        <v>120</v>
      </c>
      <c r="C122" s="9">
        <v>716</v>
      </c>
      <c r="D122" s="10">
        <v>1884.6</v>
      </c>
      <c r="E122" s="11">
        <f>D122/11</f>
        <v>171.32727272727271</v>
      </c>
      <c r="F122" s="10"/>
      <c r="G122" s="10"/>
      <c r="H122" s="10"/>
      <c r="I122" s="10"/>
      <c r="J122" s="10"/>
      <c r="K122" s="24">
        <f>D122-E122</f>
        <v>1713.2727272727273</v>
      </c>
      <c r="L122" s="24"/>
      <c r="M122" s="9"/>
      <c r="N122" s="9"/>
      <c r="O122" s="9"/>
    </row>
    <row r="123" spans="1:16" x14ac:dyDescent="0.25">
      <c r="A123" s="125">
        <v>42860</v>
      </c>
      <c r="B123" s="9" t="s">
        <v>121</v>
      </c>
      <c r="C123" s="9">
        <v>717</v>
      </c>
      <c r="D123" s="10">
        <v>1986</v>
      </c>
      <c r="E123" s="11">
        <f>D123/11</f>
        <v>180.54545454545453</v>
      </c>
      <c r="F123" s="10">
        <f>D123-E123</f>
        <v>1805.4545454545455</v>
      </c>
      <c r="G123" s="10"/>
      <c r="H123" s="10"/>
      <c r="I123" s="10"/>
      <c r="J123" s="10"/>
      <c r="K123" s="24"/>
      <c r="L123" s="24"/>
      <c r="M123" s="9"/>
      <c r="N123" s="9"/>
      <c r="O123" s="9"/>
    </row>
    <row r="124" spans="1:16" x14ac:dyDescent="0.25">
      <c r="A124" s="125">
        <v>42885</v>
      </c>
      <c r="B124" s="9" t="s">
        <v>122</v>
      </c>
      <c r="C124" s="9">
        <v>718</v>
      </c>
      <c r="D124" s="10">
        <v>200</v>
      </c>
      <c r="E124" s="11">
        <f>D124/11</f>
        <v>18.181818181818183</v>
      </c>
      <c r="F124" s="10"/>
      <c r="G124" s="10"/>
      <c r="H124" s="10"/>
      <c r="I124" s="10">
        <f>D124-E124</f>
        <v>181.81818181818181</v>
      </c>
      <c r="J124" s="10"/>
      <c r="K124" s="24"/>
      <c r="L124" s="24"/>
      <c r="M124" s="9"/>
      <c r="N124" s="9"/>
      <c r="O124" s="9"/>
    </row>
    <row r="125" spans="1:16" s="7" customFormat="1" x14ac:dyDescent="0.25">
      <c r="A125" s="122" t="s">
        <v>34</v>
      </c>
      <c r="B125" s="3"/>
      <c r="C125" s="3"/>
      <c r="D125" s="15">
        <f>SUM(Receipts!D122:D124)</f>
        <v>4070.6</v>
      </c>
      <c r="E125" s="15">
        <f>SUM(Receipts!E122:E124)</f>
        <v>370.05454545454546</v>
      </c>
      <c r="F125" s="15">
        <f>SUM(Receipts!F122:F124)</f>
        <v>1805.4545454545455</v>
      </c>
      <c r="G125" s="15">
        <f>SUM(Receipts!G122:G124)</f>
        <v>0</v>
      </c>
      <c r="H125" s="15">
        <f>SUM(Receipts!H122:H124)</f>
        <v>0</v>
      </c>
      <c r="I125" s="15">
        <f>SUM(Receipts!I122:I124)</f>
        <v>181.81818181818181</v>
      </c>
      <c r="J125" s="15">
        <f>SUM(Receipts!J122:J124)</f>
        <v>0</v>
      </c>
      <c r="K125" s="15">
        <f>SUM(Receipts!K122:K124)</f>
        <v>1713.2727272727273</v>
      </c>
      <c r="L125" s="15">
        <f>SUM(Receipts!L122:L124)</f>
        <v>0</v>
      </c>
      <c r="M125" s="15">
        <f>SUM(Receipts!M122:M124)</f>
        <v>0</v>
      </c>
      <c r="N125" s="15">
        <f>SUM(Receipts!N122:N124)</f>
        <v>0</v>
      </c>
      <c r="O125" s="15">
        <f>SUM(Receipts!O122:O124)</f>
        <v>0</v>
      </c>
      <c r="P125" s="7" t="b">
        <f>Receipts!D125-Receipts!E125=SUM(Receipts!F125:O125)</f>
        <v>1</v>
      </c>
    </row>
    <row r="126" spans="1:16" x14ac:dyDescent="0.25">
      <c r="A126" s="125">
        <v>42887</v>
      </c>
      <c r="B126" s="9" t="s">
        <v>123</v>
      </c>
      <c r="C126" s="9">
        <v>719</v>
      </c>
      <c r="D126" s="10">
        <v>2575</v>
      </c>
      <c r="E126" s="11">
        <f>D126/11</f>
        <v>234.09090909090909</v>
      </c>
      <c r="F126" s="10">
        <f>D126-E126</f>
        <v>2340.909090909091</v>
      </c>
      <c r="G126" s="10"/>
      <c r="H126" s="10"/>
      <c r="I126" s="10"/>
      <c r="J126" s="10"/>
      <c r="K126" s="24"/>
      <c r="L126" s="24"/>
      <c r="M126" s="9"/>
      <c r="N126" s="9"/>
      <c r="O126" s="9"/>
    </row>
    <row r="127" spans="1:16" x14ac:dyDescent="0.25">
      <c r="A127" s="125">
        <v>42901</v>
      </c>
      <c r="B127" s="9" t="s">
        <v>124</v>
      </c>
      <c r="C127" s="9">
        <v>720</v>
      </c>
      <c r="D127" s="10">
        <v>300</v>
      </c>
      <c r="E127" s="11">
        <f>D127/11</f>
        <v>27.272727272727273</v>
      </c>
      <c r="F127" s="10"/>
      <c r="G127" s="10"/>
      <c r="H127" s="10"/>
      <c r="I127" s="10">
        <f>D127-E127</f>
        <v>272.72727272727275</v>
      </c>
      <c r="J127" s="10"/>
      <c r="K127" s="24"/>
      <c r="L127" s="24"/>
      <c r="M127" s="9"/>
      <c r="N127" s="9"/>
      <c r="O127" s="9"/>
    </row>
    <row r="128" spans="1:16" x14ac:dyDescent="0.25">
      <c r="A128" s="125">
        <v>42901</v>
      </c>
      <c r="B128" s="9" t="s">
        <v>14</v>
      </c>
      <c r="C128" s="9">
        <v>721</v>
      </c>
      <c r="D128" s="10">
        <v>750</v>
      </c>
      <c r="E128" s="11">
        <f>D128/11</f>
        <v>68.181818181818187</v>
      </c>
      <c r="F128" s="10"/>
      <c r="G128" s="10"/>
      <c r="H128" s="10"/>
      <c r="I128" s="10"/>
      <c r="J128" s="10"/>
      <c r="K128" s="24">
        <f>D128-E128</f>
        <v>681.81818181818176</v>
      </c>
      <c r="L128" s="24"/>
      <c r="M128" s="9"/>
      <c r="N128" s="9"/>
      <c r="O128" s="9"/>
    </row>
    <row r="129" spans="1:16" x14ac:dyDescent="0.25">
      <c r="A129" s="125">
        <v>42915</v>
      </c>
      <c r="B129" s="9" t="s">
        <v>125</v>
      </c>
      <c r="C129" s="9">
        <v>722</v>
      </c>
      <c r="D129" s="10">
        <v>500</v>
      </c>
      <c r="E129" s="11">
        <v>0</v>
      </c>
      <c r="F129" s="10"/>
      <c r="G129" s="10"/>
      <c r="H129" s="10"/>
      <c r="I129" s="10"/>
      <c r="J129" s="10">
        <v>100</v>
      </c>
      <c r="K129" s="24"/>
      <c r="L129" s="24">
        <v>400</v>
      </c>
      <c r="M129" s="9"/>
      <c r="N129" s="9"/>
      <c r="O129" s="9"/>
    </row>
    <row r="130" spans="1:16" x14ac:dyDescent="0.25">
      <c r="A130" s="125">
        <v>42915</v>
      </c>
      <c r="B130" s="9" t="s">
        <v>126</v>
      </c>
      <c r="C130" s="9">
        <v>723</v>
      </c>
      <c r="D130" s="10">
        <v>550</v>
      </c>
      <c r="E130" s="11">
        <f>D130/11</f>
        <v>50</v>
      </c>
      <c r="F130" s="10"/>
      <c r="G130" s="10"/>
      <c r="H130" s="10"/>
      <c r="I130" s="10">
        <f>D130-E130</f>
        <v>500</v>
      </c>
      <c r="J130" s="10"/>
      <c r="K130" s="24"/>
      <c r="L130" s="24"/>
      <c r="M130" s="9"/>
      <c r="N130" s="9"/>
      <c r="O130" s="9"/>
    </row>
    <row r="131" spans="1:16" s="7" customFormat="1" x14ac:dyDescent="0.25">
      <c r="A131" s="122" t="s">
        <v>61</v>
      </c>
      <c r="B131" s="3"/>
      <c r="C131" s="3"/>
      <c r="D131" s="15">
        <f>SUM(Receipts!D126:D130)</f>
        <v>4675</v>
      </c>
      <c r="E131" s="15">
        <f>SUM(Receipts!E126:E130)</f>
        <v>379.54545454545456</v>
      </c>
      <c r="F131" s="15">
        <f>SUM(Receipts!F126:F130)</f>
        <v>2340.909090909091</v>
      </c>
      <c r="G131" s="15">
        <f>SUM(Receipts!G126:G130)</f>
        <v>0</v>
      </c>
      <c r="H131" s="15">
        <f>SUM(Receipts!H126:H130)</f>
        <v>0</v>
      </c>
      <c r="I131" s="15">
        <f>SUM(Receipts!I126:I130)</f>
        <v>772.72727272727275</v>
      </c>
      <c r="J131" s="15">
        <f>SUM(Receipts!J126:J130)</f>
        <v>100</v>
      </c>
      <c r="K131" s="15">
        <f>SUM(Receipts!K126:K130)</f>
        <v>681.81818181818176</v>
      </c>
      <c r="L131" s="15">
        <f>SUM(Receipts!L126:L130)</f>
        <v>400</v>
      </c>
      <c r="M131" s="15">
        <f>SUM(Receipts!M126:M130)</f>
        <v>0</v>
      </c>
      <c r="N131" s="15">
        <f>SUM(Receipts!N126:N130)</f>
        <v>0</v>
      </c>
      <c r="O131" s="15">
        <f>SUM(Receipts!O126:O130)</f>
        <v>0</v>
      </c>
      <c r="P131" s="7" t="b">
        <f>Receipts!D131-Receipts!E131=SUM(Receipts!F131:O131)</f>
        <v>1</v>
      </c>
    </row>
    <row r="132" spans="1:16" x14ac:dyDescent="0.25">
      <c r="A132" s="125">
        <v>42921</v>
      </c>
      <c r="B132" s="9" t="s">
        <v>127</v>
      </c>
      <c r="C132" s="9">
        <v>724</v>
      </c>
      <c r="D132" s="10">
        <v>14385.93</v>
      </c>
      <c r="E132" s="11">
        <v>0</v>
      </c>
      <c r="F132" s="10"/>
      <c r="G132" s="10"/>
      <c r="H132" s="10"/>
      <c r="I132" s="10"/>
      <c r="J132" s="10"/>
      <c r="K132" s="24"/>
      <c r="L132" s="24"/>
      <c r="M132" s="9"/>
      <c r="N132" s="25">
        <f>D132</f>
        <v>14385.93</v>
      </c>
      <c r="O132" s="9"/>
    </row>
    <row r="133" spans="1:16" x14ac:dyDescent="0.25">
      <c r="A133" s="125">
        <v>42921</v>
      </c>
      <c r="B133" s="9" t="s">
        <v>128</v>
      </c>
      <c r="C133" s="9">
        <v>725</v>
      </c>
      <c r="D133" s="10">
        <v>1890</v>
      </c>
      <c r="E133" s="11">
        <f>D133/11</f>
        <v>171.81818181818181</v>
      </c>
      <c r="F133" s="10">
        <f>D133-E133</f>
        <v>1718.1818181818182</v>
      </c>
      <c r="G133" s="10"/>
      <c r="H133" s="10"/>
      <c r="I133" s="10"/>
      <c r="J133" s="10"/>
      <c r="K133" s="24"/>
      <c r="L133" s="24"/>
      <c r="M133" s="9"/>
      <c r="N133" s="9"/>
      <c r="O133" s="9"/>
    </row>
    <row r="134" spans="1:16" x14ac:dyDescent="0.25">
      <c r="A134" s="125">
        <v>42923</v>
      </c>
      <c r="B134" s="9" t="s">
        <v>80</v>
      </c>
      <c r="C134" s="9">
        <v>726</v>
      </c>
      <c r="D134" s="10">
        <v>624</v>
      </c>
      <c r="E134" s="11">
        <v>0</v>
      </c>
      <c r="F134" s="10"/>
      <c r="G134" s="10"/>
      <c r="H134" s="10"/>
      <c r="I134" s="10"/>
      <c r="J134" s="10"/>
      <c r="K134" s="24"/>
      <c r="L134" s="24">
        <f>D134</f>
        <v>624</v>
      </c>
      <c r="M134" s="9"/>
      <c r="N134" s="9"/>
      <c r="O134" s="9"/>
    </row>
    <row r="135" spans="1:16" x14ac:dyDescent="0.25">
      <c r="A135" s="125">
        <v>42935</v>
      </c>
      <c r="B135" s="9" t="s">
        <v>14</v>
      </c>
      <c r="C135" s="9">
        <v>727</v>
      </c>
      <c r="D135" s="10">
        <v>1950</v>
      </c>
      <c r="E135" s="11">
        <f>D135/11</f>
        <v>177.27272727272728</v>
      </c>
      <c r="F135" s="10"/>
      <c r="G135" s="10"/>
      <c r="H135" s="10"/>
      <c r="I135" s="10"/>
      <c r="J135" s="10"/>
      <c r="K135" s="24">
        <f>D135-E135</f>
        <v>1772.7272727272727</v>
      </c>
      <c r="L135" s="24"/>
      <c r="M135" s="9"/>
      <c r="N135" s="9"/>
      <c r="O135" s="9"/>
    </row>
    <row r="136" spans="1:16" x14ac:dyDescent="0.25">
      <c r="A136" s="125">
        <v>42942</v>
      </c>
      <c r="B136" s="9" t="s">
        <v>129</v>
      </c>
      <c r="C136" s="9">
        <v>728</v>
      </c>
      <c r="D136" s="10">
        <v>300</v>
      </c>
      <c r="E136" s="11">
        <f>D136/11</f>
        <v>27.272727272727273</v>
      </c>
      <c r="F136" s="10"/>
      <c r="G136" s="10"/>
      <c r="H136" s="10"/>
      <c r="I136" s="10">
        <f>D136-E136</f>
        <v>272.72727272727275</v>
      </c>
      <c r="J136" s="10"/>
      <c r="K136" s="24"/>
      <c r="L136" s="24"/>
      <c r="M136" s="9"/>
      <c r="N136" s="9"/>
      <c r="O136" s="9"/>
    </row>
    <row r="137" spans="1:16" x14ac:dyDescent="0.25">
      <c r="A137" s="125">
        <v>42944</v>
      </c>
      <c r="B137" s="9" t="s">
        <v>130</v>
      </c>
      <c r="C137" s="9">
        <v>729</v>
      </c>
      <c r="D137" s="10">
        <v>930</v>
      </c>
      <c r="E137" s="11">
        <f>D137/11</f>
        <v>84.545454545454547</v>
      </c>
      <c r="F137" s="10">
        <f>D137-E137</f>
        <v>845.4545454545455</v>
      </c>
      <c r="G137" s="10"/>
      <c r="H137" s="10"/>
      <c r="I137" s="10"/>
      <c r="J137" s="10"/>
      <c r="K137" s="24"/>
      <c r="L137" s="24"/>
      <c r="M137" s="9"/>
      <c r="N137" s="9"/>
      <c r="O137" s="9"/>
    </row>
    <row r="138" spans="1:16" s="7" customFormat="1" x14ac:dyDescent="0.25">
      <c r="A138" s="122" t="s">
        <v>67</v>
      </c>
      <c r="B138" s="3"/>
      <c r="C138" s="3"/>
      <c r="D138" s="15">
        <f>SUM(Receipts!D132:D137)</f>
        <v>20079.93</v>
      </c>
      <c r="E138" s="15">
        <f>SUM(Receipts!E132:E137)</f>
        <v>460.90909090909093</v>
      </c>
      <c r="F138" s="15">
        <f>SUM(Receipts!F132:F137)</f>
        <v>2563.636363636364</v>
      </c>
      <c r="G138" s="15">
        <f>SUM(Receipts!G132:G137)</f>
        <v>0</v>
      </c>
      <c r="H138" s="15">
        <f>SUM(Receipts!H132:H137)</f>
        <v>0</v>
      </c>
      <c r="I138" s="15">
        <f>SUM(Receipts!I132:I137)</f>
        <v>272.72727272727275</v>
      </c>
      <c r="J138" s="15">
        <f>SUM(Receipts!J132:J137)</f>
        <v>0</v>
      </c>
      <c r="K138" s="15">
        <f>SUM(Receipts!K132:K137)</f>
        <v>1772.7272727272727</v>
      </c>
      <c r="L138" s="15">
        <f>SUM(Receipts!L132:L137)</f>
        <v>624</v>
      </c>
      <c r="M138" s="15">
        <f>SUM(Receipts!M132:M137)</f>
        <v>0</v>
      </c>
      <c r="N138" s="15">
        <f>SUM(Receipts!N132:N137)</f>
        <v>14385.93</v>
      </c>
      <c r="O138" s="15">
        <f>SUM(Receipts!O132:O137)</f>
        <v>0</v>
      </c>
      <c r="P138" s="7" t="b">
        <f>Receipts!D138-Receipts!E138=SUM(Receipts!F138:O138)</f>
        <v>1</v>
      </c>
    </row>
    <row r="139" spans="1:16" x14ac:dyDescent="0.25">
      <c r="A139" s="122" t="s">
        <v>131</v>
      </c>
      <c r="B139" s="3"/>
      <c r="C139" s="3"/>
      <c r="D139" s="15">
        <f t="shared" ref="D139:O139" si="0">D138+D131+D125+D121</f>
        <v>33583.979999999996</v>
      </c>
      <c r="E139" s="15">
        <f t="shared" si="0"/>
        <v>1561.2772727272727</v>
      </c>
      <c r="F139" s="15">
        <f t="shared" si="0"/>
        <v>8058.590909090909</v>
      </c>
      <c r="G139" s="15">
        <f t="shared" si="0"/>
        <v>272.72727272727275</v>
      </c>
      <c r="H139" s="15">
        <f t="shared" si="0"/>
        <v>0</v>
      </c>
      <c r="I139" s="15">
        <f t="shared" si="0"/>
        <v>1377.2727272727273</v>
      </c>
      <c r="J139" s="15">
        <f t="shared" si="0"/>
        <v>250</v>
      </c>
      <c r="K139" s="15">
        <f t="shared" si="0"/>
        <v>6054.181818181818</v>
      </c>
      <c r="L139" s="15">
        <f t="shared" si="0"/>
        <v>1624</v>
      </c>
      <c r="M139" s="15">
        <f t="shared" si="0"/>
        <v>0</v>
      </c>
      <c r="N139" s="15">
        <f t="shared" si="0"/>
        <v>14385.93</v>
      </c>
      <c r="O139" s="15">
        <f t="shared" si="0"/>
        <v>0</v>
      </c>
    </row>
    <row r="140" spans="1:16" x14ac:dyDescent="0.25">
      <c r="A140" s="125">
        <v>42949</v>
      </c>
      <c r="B140" s="9" t="s">
        <v>132</v>
      </c>
      <c r="C140" s="9">
        <v>730</v>
      </c>
      <c r="D140" s="10">
        <v>50</v>
      </c>
      <c r="E140" s="11">
        <f t="shared" ref="E140:E167" si="1">D140/11</f>
        <v>4.5454545454545459</v>
      </c>
      <c r="F140" s="10"/>
      <c r="G140" s="10"/>
      <c r="H140" s="10">
        <f t="shared" ref="H140:H146" si="2">D140-E140</f>
        <v>45.454545454545453</v>
      </c>
      <c r="I140" s="10"/>
      <c r="J140" s="10"/>
      <c r="K140" s="24"/>
      <c r="L140" s="24"/>
      <c r="M140" s="9"/>
      <c r="N140" s="9"/>
      <c r="O140" s="9"/>
    </row>
    <row r="141" spans="1:16" x14ac:dyDescent="0.25">
      <c r="A141" s="125">
        <v>42949</v>
      </c>
      <c r="B141" s="9" t="s">
        <v>133</v>
      </c>
      <c r="C141" s="9">
        <v>731</v>
      </c>
      <c r="D141" s="10">
        <v>150</v>
      </c>
      <c r="E141" s="11">
        <f t="shared" si="1"/>
        <v>13.636363636363637</v>
      </c>
      <c r="F141" s="10"/>
      <c r="G141" s="10"/>
      <c r="H141" s="10">
        <f t="shared" si="2"/>
        <v>136.36363636363637</v>
      </c>
      <c r="I141" s="10"/>
      <c r="J141" s="10"/>
      <c r="K141" s="24"/>
      <c r="L141" s="24"/>
      <c r="M141" s="9"/>
      <c r="N141" s="9"/>
      <c r="O141" s="9"/>
    </row>
    <row r="142" spans="1:16" x14ac:dyDescent="0.25">
      <c r="A142" s="125">
        <v>42949</v>
      </c>
      <c r="B142" s="9" t="s">
        <v>134</v>
      </c>
      <c r="C142" s="9">
        <v>732</v>
      </c>
      <c r="D142" s="10">
        <v>150</v>
      </c>
      <c r="E142" s="11">
        <f t="shared" si="1"/>
        <v>13.636363636363637</v>
      </c>
      <c r="F142" s="10"/>
      <c r="G142" s="10"/>
      <c r="H142" s="10">
        <f t="shared" si="2"/>
        <v>136.36363636363637</v>
      </c>
      <c r="I142" s="10"/>
      <c r="J142" s="10"/>
      <c r="K142" s="24"/>
      <c r="L142" s="24"/>
      <c r="M142" s="9"/>
      <c r="N142" s="9"/>
      <c r="O142" s="9"/>
    </row>
    <row r="143" spans="1:16" x14ac:dyDescent="0.25">
      <c r="A143" s="125">
        <v>42950</v>
      </c>
      <c r="B143" s="9" t="s">
        <v>135</v>
      </c>
      <c r="C143" s="9">
        <v>733</v>
      </c>
      <c r="D143" s="10">
        <v>225</v>
      </c>
      <c r="E143" s="11">
        <f t="shared" si="1"/>
        <v>20.454545454545453</v>
      </c>
      <c r="F143" s="10"/>
      <c r="G143" s="10"/>
      <c r="H143" s="10">
        <f t="shared" si="2"/>
        <v>204.54545454545456</v>
      </c>
      <c r="I143" s="10"/>
      <c r="J143" s="10"/>
      <c r="K143" s="24"/>
      <c r="L143" s="24"/>
      <c r="M143" s="9"/>
      <c r="N143" s="9"/>
      <c r="O143" s="9"/>
    </row>
    <row r="144" spans="1:16" x14ac:dyDescent="0.25">
      <c r="A144" s="125">
        <v>42951</v>
      </c>
      <c r="B144" s="9" t="s">
        <v>136</v>
      </c>
      <c r="C144" s="9">
        <v>734</v>
      </c>
      <c r="D144" s="10">
        <v>150</v>
      </c>
      <c r="E144" s="11">
        <f t="shared" si="1"/>
        <v>13.636363636363637</v>
      </c>
      <c r="F144" s="10"/>
      <c r="G144" s="10"/>
      <c r="H144" s="10">
        <f t="shared" si="2"/>
        <v>136.36363636363637</v>
      </c>
      <c r="I144" s="10"/>
      <c r="J144" s="10"/>
      <c r="K144" s="24"/>
      <c r="L144" s="24"/>
      <c r="M144" s="9"/>
      <c r="N144" s="9"/>
      <c r="O144" s="9"/>
    </row>
    <row r="145" spans="1:15" x14ac:dyDescent="0.25">
      <c r="A145" s="125">
        <v>42951</v>
      </c>
      <c r="B145" s="9" t="s">
        <v>137</v>
      </c>
      <c r="C145" s="9">
        <v>735</v>
      </c>
      <c r="D145" s="10">
        <v>300</v>
      </c>
      <c r="E145" s="11">
        <f t="shared" si="1"/>
        <v>27.272727272727273</v>
      </c>
      <c r="F145" s="10"/>
      <c r="G145" s="10"/>
      <c r="H145" s="10">
        <f t="shared" si="2"/>
        <v>272.72727272727275</v>
      </c>
      <c r="I145" s="10"/>
      <c r="J145" s="10"/>
      <c r="K145" s="24"/>
      <c r="L145" s="24"/>
      <c r="M145" s="9"/>
      <c r="N145" s="9"/>
      <c r="O145" s="9"/>
    </row>
    <row r="146" spans="1:15" x14ac:dyDescent="0.25">
      <c r="A146" s="125">
        <v>42951</v>
      </c>
      <c r="B146" s="9" t="s">
        <v>138</v>
      </c>
      <c r="C146" s="9">
        <v>736</v>
      </c>
      <c r="D146" s="10">
        <v>200</v>
      </c>
      <c r="E146" s="11">
        <f t="shared" si="1"/>
        <v>18.181818181818183</v>
      </c>
      <c r="F146" s="10"/>
      <c r="G146" s="10"/>
      <c r="H146" s="10">
        <f t="shared" si="2"/>
        <v>181.81818181818181</v>
      </c>
      <c r="I146" s="10"/>
      <c r="J146" s="10"/>
      <c r="K146" s="24"/>
      <c r="L146" s="24"/>
      <c r="M146" s="9"/>
      <c r="N146" s="9"/>
      <c r="O146" s="9"/>
    </row>
    <row r="147" spans="1:15" x14ac:dyDescent="0.25">
      <c r="A147" s="125">
        <v>42954</v>
      </c>
      <c r="B147" s="9" t="s">
        <v>14</v>
      </c>
      <c r="C147" s="9">
        <v>737</v>
      </c>
      <c r="D147" s="10">
        <v>525</v>
      </c>
      <c r="E147" s="11">
        <f t="shared" si="1"/>
        <v>47.727272727272727</v>
      </c>
      <c r="F147" s="10"/>
      <c r="G147" s="10"/>
      <c r="H147" s="10"/>
      <c r="I147" s="10"/>
      <c r="J147" s="10"/>
      <c r="K147" s="24">
        <f>D147-E147</f>
        <v>477.27272727272725</v>
      </c>
      <c r="L147" s="24"/>
      <c r="M147" s="9"/>
      <c r="N147" s="9"/>
      <c r="O147" s="9"/>
    </row>
    <row r="148" spans="1:15" x14ac:dyDescent="0.25">
      <c r="A148" s="125">
        <v>42954</v>
      </c>
      <c r="B148" s="9" t="s">
        <v>139</v>
      </c>
      <c r="C148" s="9">
        <v>738</v>
      </c>
      <c r="D148" s="10">
        <v>150</v>
      </c>
      <c r="E148" s="11">
        <f t="shared" si="1"/>
        <v>13.636363636363637</v>
      </c>
      <c r="F148" s="10"/>
      <c r="G148" s="10"/>
      <c r="H148" s="10"/>
      <c r="I148" s="10"/>
      <c r="J148" s="10"/>
      <c r="K148" s="24">
        <f>D148-E148</f>
        <v>136.36363636363637</v>
      </c>
      <c r="L148" s="24"/>
      <c r="M148" s="9"/>
      <c r="N148" s="9"/>
      <c r="O148" s="9"/>
    </row>
    <row r="149" spans="1:15" x14ac:dyDescent="0.25">
      <c r="A149" s="125">
        <v>42955</v>
      </c>
      <c r="B149" s="9" t="s">
        <v>140</v>
      </c>
      <c r="C149" s="9">
        <v>739</v>
      </c>
      <c r="D149" s="10">
        <v>150</v>
      </c>
      <c r="E149" s="11">
        <f t="shared" si="1"/>
        <v>13.636363636363637</v>
      </c>
      <c r="F149" s="10"/>
      <c r="G149" s="10"/>
      <c r="H149" s="10">
        <f t="shared" ref="H149:H157" si="3">D149-E149</f>
        <v>136.36363636363637</v>
      </c>
      <c r="I149" s="10"/>
      <c r="J149" s="10"/>
      <c r="K149" s="24"/>
      <c r="L149" s="24"/>
      <c r="M149" s="9"/>
      <c r="N149" s="9"/>
      <c r="O149" s="9"/>
    </row>
    <row r="150" spans="1:15" x14ac:dyDescent="0.25">
      <c r="A150" s="125">
        <v>42956</v>
      </c>
      <c r="B150" s="9" t="s">
        <v>141</v>
      </c>
      <c r="C150" s="9">
        <v>740</v>
      </c>
      <c r="D150" s="10">
        <v>75</v>
      </c>
      <c r="E150" s="11">
        <f t="shared" si="1"/>
        <v>6.8181818181818183</v>
      </c>
      <c r="F150" s="10"/>
      <c r="G150" s="10"/>
      <c r="H150" s="10">
        <f t="shared" si="3"/>
        <v>68.181818181818187</v>
      </c>
      <c r="I150" s="10"/>
      <c r="J150" s="10"/>
      <c r="K150" s="24"/>
      <c r="L150" s="24"/>
      <c r="M150" s="9"/>
      <c r="N150" s="9"/>
      <c r="O150" s="9"/>
    </row>
    <row r="151" spans="1:15" x14ac:dyDescent="0.25">
      <c r="A151" s="125">
        <v>42956</v>
      </c>
      <c r="B151" s="9" t="s">
        <v>142</v>
      </c>
      <c r="C151" s="9">
        <v>741</v>
      </c>
      <c r="D151" s="10">
        <v>150</v>
      </c>
      <c r="E151" s="11">
        <f t="shared" si="1"/>
        <v>13.636363636363637</v>
      </c>
      <c r="F151" s="10"/>
      <c r="G151" s="10"/>
      <c r="H151" s="10">
        <f t="shared" si="3"/>
        <v>136.36363636363637</v>
      </c>
      <c r="I151" s="10"/>
      <c r="J151" s="10"/>
      <c r="K151" s="24"/>
      <c r="L151" s="24"/>
      <c r="M151" s="9"/>
      <c r="N151" s="9"/>
      <c r="O151" s="9"/>
    </row>
    <row r="152" spans="1:15" x14ac:dyDescent="0.25">
      <c r="A152" s="125">
        <v>42956</v>
      </c>
      <c r="B152" s="9" t="s">
        <v>143</v>
      </c>
      <c r="C152" s="9">
        <v>742</v>
      </c>
      <c r="D152" s="10">
        <v>150</v>
      </c>
      <c r="E152" s="11">
        <f t="shared" si="1"/>
        <v>13.636363636363637</v>
      </c>
      <c r="F152" s="10"/>
      <c r="G152" s="10"/>
      <c r="H152" s="10">
        <f t="shared" si="3"/>
        <v>136.36363636363637</v>
      </c>
      <c r="I152" s="10"/>
      <c r="J152" s="10"/>
      <c r="K152" s="24"/>
      <c r="L152" s="24"/>
      <c r="M152" s="9"/>
      <c r="N152" s="9"/>
      <c r="O152" s="9"/>
    </row>
    <row r="153" spans="1:15" x14ac:dyDescent="0.25">
      <c r="A153" s="125">
        <v>42957</v>
      </c>
      <c r="B153" s="9" t="s">
        <v>144</v>
      </c>
      <c r="C153" s="9">
        <v>743</v>
      </c>
      <c r="D153" s="10">
        <v>150</v>
      </c>
      <c r="E153" s="11">
        <f t="shared" si="1"/>
        <v>13.636363636363637</v>
      </c>
      <c r="F153" s="10"/>
      <c r="G153" s="10"/>
      <c r="H153" s="10">
        <f t="shared" si="3"/>
        <v>136.36363636363637</v>
      </c>
      <c r="I153" s="10"/>
      <c r="J153" s="10"/>
      <c r="K153" s="24"/>
      <c r="L153" s="24"/>
      <c r="M153" s="9"/>
      <c r="N153" s="9"/>
      <c r="O153" s="9"/>
    </row>
    <row r="154" spans="1:15" x14ac:dyDescent="0.25">
      <c r="A154" s="125">
        <v>42961</v>
      </c>
      <c r="B154" s="9" t="s">
        <v>145</v>
      </c>
      <c r="C154" s="9">
        <v>744</v>
      </c>
      <c r="D154" s="10">
        <v>300</v>
      </c>
      <c r="E154" s="11">
        <f t="shared" si="1"/>
        <v>27.272727272727273</v>
      </c>
      <c r="F154" s="10"/>
      <c r="G154" s="10"/>
      <c r="H154" s="10">
        <f t="shared" si="3"/>
        <v>272.72727272727275</v>
      </c>
      <c r="I154" s="10"/>
      <c r="J154" s="10"/>
      <c r="K154" s="24"/>
      <c r="L154" s="24"/>
      <c r="M154" s="9"/>
      <c r="N154" s="9"/>
      <c r="O154" s="9"/>
    </row>
    <row r="155" spans="1:15" x14ac:dyDescent="0.25">
      <c r="A155" s="125">
        <v>42961</v>
      </c>
      <c r="B155" s="9" t="s">
        <v>146</v>
      </c>
      <c r="C155" s="9">
        <v>745</v>
      </c>
      <c r="D155" s="10">
        <v>300</v>
      </c>
      <c r="E155" s="11">
        <f t="shared" si="1"/>
        <v>27.272727272727273</v>
      </c>
      <c r="F155" s="10"/>
      <c r="G155" s="10"/>
      <c r="H155" s="10">
        <f t="shared" si="3"/>
        <v>272.72727272727275</v>
      </c>
      <c r="I155" s="10"/>
      <c r="J155" s="10"/>
      <c r="K155" s="24"/>
      <c r="L155" s="24"/>
      <c r="M155" s="9"/>
      <c r="N155" s="9"/>
      <c r="O155" s="9"/>
    </row>
    <row r="156" spans="1:15" x14ac:dyDescent="0.25">
      <c r="A156" s="125">
        <v>42962</v>
      </c>
      <c r="B156" s="9" t="s">
        <v>147</v>
      </c>
      <c r="C156" s="9">
        <v>746</v>
      </c>
      <c r="D156" s="10">
        <v>150</v>
      </c>
      <c r="E156" s="11">
        <f t="shared" si="1"/>
        <v>13.636363636363637</v>
      </c>
      <c r="F156" s="10"/>
      <c r="G156" s="10"/>
      <c r="H156" s="10">
        <f t="shared" si="3"/>
        <v>136.36363636363637</v>
      </c>
      <c r="I156" s="10"/>
      <c r="J156" s="10"/>
      <c r="K156" s="24"/>
      <c r="L156" s="24"/>
      <c r="M156" s="9"/>
      <c r="N156" s="9"/>
      <c r="O156" s="9"/>
    </row>
    <row r="157" spans="1:15" x14ac:dyDescent="0.25">
      <c r="A157" s="125">
        <v>42962</v>
      </c>
      <c r="B157" s="9" t="s">
        <v>148</v>
      </c>
      <c r="C157" s="9">
        <v>747</v>
      </c>
      <c r="D157" s="10">
        <v>225</v>
      </c>
      <c r="E157" s="11">
        <f t="shared" si="1"/>
        <v>20.454545454545453</v>
      </c>
      <c r="F157" s="10" t="s">
        <v>88</v>
      </c>
      <c r="G157" s="10"/>
      <c r="H157" s="10">
        <f t="shared" si="3"/>
        <v>204.54545454545456</v>
      </c>
      <c r="I157" s="10"/>
      <c r="J157" s="10"/>
      <c r="K157" s="24"/>
      <c r="L157" s="24"/>
      <c r="M157" s="9"/>
      <c r="N157" s="9"/>
      <c r="O157" s="9"/>
    </row>
    <row r="158" spans="1:15" x14ac:dyDescent="0.25">
      <c r="A158" s="125">
        <v>42963</v>
      </c>
      <c r="B158" s="9" t="s">
        <v>14</v>
      </c>
      <c r="C158" s="9">
        <v>748</v>
      </c>
      <c r="D158" s="10">
        <v>150</v>
      </c>
      <c r="E158" s="11">
        <f t="shared" si="1"/>
        <v>13.636363636363637</v>
      </c>
      <c r="F158" s="10"/>
      <c r="G158" s="10"/>
      <c r="H158" s="10"/>
      <c r="I158" s="10"/>
      <c r="J158" s="10"/>
      <c r="K158" s="24">
        <f>D158-E158</f>
        <v>136.36363636363637</v>
      </c>
      <c r="L158" s="24"/>
      <c r="M158" s="9"/>
      <c r="N158" s="9"/>
      <c r="O158" s="9"/>
    </row>
    <row r="159" spans="1:15" x14ac:dyDescent="0.25">
      <c r="A159" s="125">
        <v>42963</v>
      </c>
      <c r="B159" s="9" t="s">
        <v>149</v>
      </c>
      <c r="C159" s="9">
        <v>749</v>
      </c>
      <c r="D159" s="10">
        <v>100</v>
      </c>
      <c r="E159" s="11">
        <f t="shared" si="1"/>
        <v>9.0909090909090917</v>
      </c>
      <c r="F159" s="10"/>
      <c r="G159" s="10">
        <f>D159-E159</f>
        <v>90.909090909090907</v>
      </c>
      <c r="H159" s="10"/>
      <c r="I159" s="10"/>
      <c r="J159" s="10"/>
      <c r="K159" s="24"/>
      <c r="L159" s="24"/>
      <c r="M159" s="9"/>
      <c r="N159" s="9"/>
      <c r="O159" s="9"/>
    </row>
    <row r="160" spans="1:15" x14ac:dyDescent="0.25">
      <c r="A160" s="125">
        <v>42964</v>
      </c>
      <c r="B160" s="9" t="s">
        <v>150</v>
      </c>
      <c r="C160" s="9">
        <v>750</v>
      </c>
      <c r="D160" s="10">
        <v>150</v>
      </c>
      <c r="E160" s="11">
        <f t="shared" si="1"/>
        <v>13.636363636363637</v>
      </c>
      <c r="F160" s="10"/>
      <c r="G160" s="10"/>
      <c r="H160" s="10">
        <f>D160-E160</f>
        <v>136.36363636363637</v>
      </c>
      <c r="I160" s="10"/>
      <c r="J160" s="10"/>
      <c r="K160" s="24"/>
      <c r="L160" s="24"/>
      <c r="M160" s="9"/>
      <c r="N160" s="9"/>
      <c r="O160" s="9"/>
    </row>
    <row r="161" spans="1:16" x14ac:dyDescent="0.25">
      <c r="A161" s="125">
        <v>42965</v>
      </c>
      <c r="B161" s="9" t="s">
        <v>151</v>
      </c>
      <c r="C161" s="9">
        <v>751</v>
      </c>
      <c r="D161" s="10">
        <v>141.97999999999999</v>
      </c>
      <c r="E161" s="11">
        <f t="shared" si="1"/>
        <v>12.907272727272726</v>
      </c>
      <c r="F161" s="10"/>
      <c r="G161" s="10"/>
      <c r="H161" s="10"/>
      <c r="I161" s="10"/>
      <c r="J161" s="10"/>
      <c r="K161" s="24">
        <f>D161-E161</f>
        <v>129.07272727272726</v>
      </c>
      <c r="L161" s="24"/>
      <c r="M161" s="9"/>
      <c r="N161" s="9"/>
      <c r="O161" s="9"/>
    </row>
    <row r="162" spans="1:16" x14ac:dyDescent="0.25">
      <c r="A162" s="125">
        <v>42968</v>
      </c>
      <c r="B162" s="9" t="s">
        <v>152</v>
      </c>
      <c r="C162" s="9">
        <v>752</v>
      </c>
      <c r="D162" s="10">
        <v>450</v>
      </c>
      <c r="E162" s="11">
        <f t="shared" si="1"/>
        <v>40.909090909090907</v>
      </c>
      <c r="F162" s="10"/>
      <c r="G162" s="10"/>
      <c r="H162" s="10">
        <f t="shared" ref="H162:H167" si="4">D162-E162</f>
        <v>409.09090909090912</v>
      </c>
      <c r="I162" s="10"/>
      <c r="J162" s="10"/>
      <c r="K162" s="24"/>
      <c r="L162" s="24"/>
      <c r="M162" s="9"/>
      <c r="N162" s="9"/>
      <c r="O162" s="9"/>
    </row>
    <row r="163" spans="1:16" x14ac:dyDescent="0.25">
      <c r="A163" s="125">
        <v>42968</v>
      </c>
      <c r="B163" s="9" t="s">
        <v>153</v>
      </c>
      <c r="C163" s="9">
        <v>753</v>
      </c>
      <c r="D163" s="10">
        <v>100</v>
      </c>
      <c r="E163" s="11">
        <f t="shared" si="1"/>
        <v>9.0909090909090917</v>
      </c>
      <c r="F163" s="10"/>
      <c r="G163" s="10"/>
      <c r="H163" s="10">
        <f t="shared" si="4"/>
        <v>90.909090909090907</v>
      </c>
      <c r="I163" s="10"/>
      <c r="J163" s="10"/>
      <c r="K163" s="24"/>
      <c r="L163" s="24"/>
      <c r="M163" s="9"/>
      <c r="N163" s="9"/>
      <c r="O163" s="9"/>
    </row>
    <row r="164" spans="1:16" x14ac:dyDescent="0.25">
      <c r="A164" s="125">
        <v>42972</v>
      </c>
      <c r="B164" s="9" t="s">
        <v>154</v>
      </c>
      <c r="C164" s="9">
        <v>754</v>
      </c>
      <c r="D164" s="10">
        <v>150</v>
      </c>
      <c r="E164" s="11">
        <f t="shared" si="1"/>
        <v>13.636363636363637</v>
      </c>
      <c r="F164" s="10"/>
      <c r="G164" s="10"/>
      <c r="H164" s="10">
        <f t="shared" si="4"/>
        <v>136.36363636363637</v>
      </c>
      <c r="I164" s="10"/>
      <c r="J164" s="10"/>
      <c r="K164" s="24"/>
      <c r="L164" s="24"/>
      <c r="M164" s="9"/>
      <c r="N164" s="9"/>
      <c r="O164" s="9"/>
    </row>
    <row r="165" spans="1:16" x14ac:dyDescent="0.25">
      <c r="A165" s="125">
        <v>42972</v>
      </c>
      <c r="B165" s="9" t="s">
        <v>155</v>
      </c>
      <c r="C165" s="9">
        <v>755</v>
      </c>
      <c r="D165" s="10">
        <v>150</v>
      </c>
      <c r="E165" s="11">
        <f t="shared" si="1"/>
        <v>13.636363636363637</v>
      </c>
      <c r="F165" s="10"/>
      <c r="G165" s="10"/>
      <c r="H165" s="10">
        <f t="shared" si="4"/>
        <v>136.36363636363637</v>
      </c>
      <c r="I165" s="10"/>
      <c r="J165" s="10"/>
      <c r="K165" s="24"/>
      <c r="L165" s="24"/>
      <c r="M165" s="9"/>
      <c r="N165" s="9"/>
      <c r="O165" s="9"/>
    </row>
    <row r="166" spans="1:16" x14ac:dyDescent="0.25">
      <c r="A166" s="125">
        <v>42972</v>
      </c>
      <c r="B166" s="9" t="s">
        <v>156</v>
      </c>
      <c r="C166" s="9">
        <v>756</v>
      </c>
      <c r="D166" s="10">
        <v>150</v>
      </c>
      <c r="E166" s="11">
        <f t="shared" si="1"/>
        <v>13.636363636363637</v>
      </c>
      <c r="F166" s="10"/>
      <c r="G166" s="10"/>
      <c r="H166" s="10">
        <f t="shared" si="4"/>
        <v>136.36363636363637</v>
      </c>
      <c r="I166" s="10"/>
      <c r="J166" s="10"/>
      <c r="K166" s="24"/>
      <c r="L166" s="24"/>
      <c r="M166" s="9"/>
      <c r="N166" s="9"/>
      <c r="O166" s="9"/>
    </row>
    <row r="167" spans="1:16" x14ac:dyDescent="0.25">
      <c r="A167" s="125">
        <v>42975</v>
      </c>
      <c r="B167" s="9" t="s">
        <v>157</v>
      </c>
      <c r="C167" s="9">
        <v>757</v>
      </c>
      <c r="D167" s="10">
        <v>150</v>
      </c>
      <c r="E167" s="11">
        <f t="shared" si="1"/>
        <v>13.636363636363637</v>
      </c>
      <c r="F167" s="10"/>
      <c r="G167" s="10"/>
      <c r="H167" s="10">
        <f t="shared" si="4"/>
        <v>136.36363636363637</v>
      </c>
      <c r="I167" s="10"/>
      <c r="J167" s="10"/>
      <c r="K167" s="24"/>
      <c r="L167" s="24"/>
      <c r="M167" s="9"/>
      <c r="N167" s="9"/>
      <c r="O167" s="9"/>
    </row>
    <row r="168" spans="1:16" x14ac:dyDescent="0.25">
      <c r="A168" s="125"/>
      <c r="B168" s="9" t="s">
        <v>158</v>
      </c>
      <c r="C168" s="9" t="s">
        <v>83</v>
      </c>
      <c r="D168" s="10" t="s">
        <v>83</v>
      </c>
      <c r="E168" s="11" t="s">
        <v>83</v>
      </c>
      <c r="F168" s="10"/>
      <c r="G168" s="10"/>
      <c r="H168" s="10"/>
      <c r="I168" s="10">
        <f>-(I124+I127+I136)</f>
        <v>-727.27272727272725</v>
      </c>
      <c r="J168" s="10"/>
      <c r="K168" s="24">
        <f>-I168</f>
        <v>727.27272727272725</v>
      </c>
      <c r="L168" s="24"/>
      <c r="M168" s="9"/>
      <c r="N168" s="9"/>
      <c r="O168" s="9"/>
    </row>
    <row r="169" spans="1:16" s="7" customFormat="1" x14ac:dyDescent="0.25">
      <c r="A169" s="122" t="s">
        <v>69</v>
      </c>
      <c r="B169" s="3"/>
      <c r="C169" s="3"/>
      <c r="D169" s="15">
        <f>SUM(Receipts!D140:D168)</f>
        <v>5241.9799999999996</v>
      </c>
      <c r="E169" s="15">
        <f>SUM(Receipts!E140:E168)</f>
        <v>476.54363636363615</v>
      </c>
      <c r="F169" s="15">
        <f>SUM(Receipts!F140:F168)</f>
        <v>0</v>
      </c>
      <c r="G169" s="15">
        <f>SUM(Receipts!G140:G168)</f>
        <v>90.909090909090907</v>
      </c>
      <c r="H169" s="15">
        <f>SUM(Receipts!H140:H168)</f>
        <v>3795.4545454545464</v>
      </c>
      <c r="I169" s="15">
        <f>SUM(Receipts!I140:I168)</f>
        <v>-727.27272727272725</v>
      </c>
      <c r="J169" s="15">
        <f>SUM(Receipts!J140:J168)</f>
        <v>0</v>
      </c>
      <c r="K169" s="15">
        <f>SUM(Receipts!K140:K168)</f>
        <v>1606.3454545454545</v>
      </c>
      <c r="L169" s="15">
        <f>SUM(Receipts!L140:L168)</f>
        <v>0</v>
      </c>
      <c r="M169" s="15">
        <f>SUM(Receipts!M140:M168)</f>
        <v>0</v>
      </c>
      <c r="N169" s="15">
        <f>SUM(Receipts!N140:N168)</f>
        <v>0</v>
      </c>
      <c r="O169" s="15">
        <f>SUM(Receipts!O140:O168)</f>
        <v>0</v>
      </c>
      <c r="P169" s="7" t="b">
        <f>Receipts!D169-Receipts!E169=SUM(Receipts!F169:O169)</f>
        <v>1</v>
      </c>
    </row>
    <row r="170" spans="1:16" x14ac:dyDescent="0.25">
      <c r="A170" s="125">
        <v>42978</v>
      </c>
      <c r="B170" s="9" t="s">
        <v>71</v>
      </c>
      <c r="C170" s="9">
        <v>758</v>
      </c>
      <c r="D170" s="10">
        <v>44.62</v>
      </c>
      <c r="E170" s="11" t="s">
        <v>83</v>
      </c>
      <c r="F170" s="10"/>
      <c r="G170" s="10"/>
      <c r="H170" s="10"/>
      <c r="I170" s="10"/>
      <c r="J170" s="10"/>
      <c r="K170" s="24"/>
      <c r="L170" s="24"/>
      <c r="M170" s="9">
        <v>44.62</v>
      </c>
      <c r="N170" s="9"/>
      <c r="O170" s="9"/>
    </row>
    <row r="171" spans="1:16" x14ac:dyDescent="0.25">
      <c r="A171" s="125">
        <v>42978</v>
      </c>
      <c r="B171" s="9" t="s">
        <v>159</v>
      </c>
      <c r="C171" s="9">
        <v>759</v>
      </c>
      <c r="D171" s="10">
        <v>150</v>
      </c>
      <c r="E171" s="11">
        <v>13.64</v>
      </c>
      <c r="F171" s="10"/>
      <c r="G171" s="10"/>
      <c r="H171" s="10">
        <v>136.36000000000001</v>
      </c>
      <c r="I171" s="10"/>
      <c r="J171" s="10"/>
      <c r="K171" s="24"/>
      <c r="L171" s="24"/>
      <c r="M171" s="9"/>
      <c r="N171" s="9"/>
      <c r="O171" s="9"/>
    </row>
    <row r="172" spans="1:16" x14ac:dyDescent="0.25">
      <c r="A172" s="125">
        <v>42982</v>
      </c>
      <c r="B172" s="9" t="s">
        <v>160</v>
      </c>
      <c r="C172" s="9">
        <v>760</v>
      </c>
      <c r="D172" s="10">
        <v>55.55</v>
      </c>
      <c r="E172" s="11">
        <v>5.05</v>
      </c>
      <c r="F172" s="10">
        <v>50.5</v>
      </c>
      <c r="G172" s="10"/>
      <c r="H172" s="10"/>
      <c r="I172" s="10"/>
      <c r="J172" s="10"/>
      <c r="K172" s="24"/>
      <c r="L172" s="24"/>
      <c r="M172" s="9"/>
      <c r="N172" s="9"/>
      <c r="O172" s="9"/>
    </row>
    <row r="173" spans="1:16" x14ac:dyDescent="0.25">
      <c r="A173" s="125">
        <v>42982</v>
      </c>
      <c r="B173" s="9" t="s">
        <v>161</v>
      </c>
      <c r="C173" s="9">
        <v>761</v>
      </c>
      <c r="D173" s="10">
        <v>75</v>
      </c>
      <c r="E173" s="11">
        <v>6.82</v>
      </c>
      <c r="F173" s="10"/>
      <c r="G173" s="10"/>
      <c r="H173" s="10">
        <v>68.180000000000007</v>
      </c>
      <c r="I173" s="10"/>
      <c r="J173" s="10"/>
      <c r="K173" s="24"/>
      <c r="L173" s="24"/>
      <c r="M173" s="9"/>
      <c r="N173" s="9"/>
      <c r="O173" s="9"/>
    </row>
    <row r="174" spans="1:16" x14ac:dyDescent="0.25">
      <c r="A174" s="125">
        <v>42982</v>
      </c>
      <c r="B174" s="9" t="s">
        <v>162</v>
      </c>
      <c r="C174" s="9">
        <v>762</v>
      </c>
      <c r="D174" s="10">
        <v>150</v>
      </c>
      <c r="E174" s="11">
        <v>13.64</v>
      </c>
      <c r="F174" s="10"/>
      <c r="G174" s="10"/>
      <c r="H174" s="10">
        <v>136.36000000000001</v>
      </c>
      <c r="I174" s="10"/>
      <c r="J174" s="10"/>
      <c r="K174" s="24"/>
      <c r="L174" s="24"/>
      <c r="M174" s="9"/>
      <c r="N174" s="9"/>
      <c r="O174" s="9"/>
    </row>
    <row r="175" spans="1:16" x14ac:dyDescent="0.25">
      <c r="A175" s="125">
        <v>42982</v>
      </c>
      <c r="B175" s="9" t="s">
        <v>163</v>
      </c>
      <c r="C175" s="9">
        <v>763</v>
      </c>
      <c r="D175" s="10">
        <v>150</v>
      </c>
      <c r="E175" s="11">
        <v>13.64</v>
      </c>
      <c r="F175" s="10"/>
      <c r="G175" s="10"/>
      <c r="H175" s="10"/>
      <c r="I175" s="10"/>
      <c r="J175" s="10"/>
      <c r="K175" s="24">
        <v>136.36000000000001</v>
      </c>
      <c r="L175" s="24"/>
      <c r="M175" s="9"/>
      <c r="N175" s="9"/>
      <c r="O175" s="9"/>
    </row>
    <row r="176" spans="1:16" x14ac:dyDescent="0.25">
      <c r="A176" s="125">
        <v>42982</v>
      </c>
      <c r="B176" s="9" t="s">
        <v>164</v>
      </c>
      <c r="C176" s="9">
        <v>764</v>
      </c>
      <c r="D176" s="10">
        <v>310.75</v>
      </c>
      <c r="E176" s="11">
        <v>28.25</v>
      </c>
      <c r="F176" s="10"/>
      <c r="G176" s="10"/>
      <c r="H176" s="10"/>
      <c r="I176" s="10"/>
      <c r="J176" s="10"/>
      <c r="K176" s="24">
        <v>282.5</v>
      </c>
      <c r="L176" s="24"/>
      <c r="M176" s="9"/>
      <c r="N176" s="9"/>
      <c r="O176" s="9"/>
    </row>
    <row r="177" spans="1:16" x14ac:dyDescent="0.25">
      <c r="A177" s="125">
        <v>42982</v>
      </c>
      <c r="B177" s="9" t="s">
        <v>165</v>
      </c>
      <c r="C177" s="9">
        <v>765</v>
      </c>
      <c r="D177" s="10">
        <v>200</v>
      </c>
      <c r="E177" s="11">
        <v>18.18</v>
      </c>
      <c r="F177" s="10"/>
      <c r="G177" s="10"/>
      <c r="H177" s="10"/>
      <c r="I177" s="10">
        <v>181.82</v>
      </c>
      <c r="J177" s="10"/>
      <c r="K177" s="24"/>
      <c r="L177" s="24"/>
      <c r="M177" s="9"/>
      <c r="N177" s="9"/>
      <c r="O177" s="9"/>
    </row>
    <row r="178" spans="1:16" x14ac:dyDescent="0.25">
      <c r="A178" s="125">
        <v>42985</v>
      </c>
      <c r="B178" s="9" t="s">
        <v>166</v>
      </c>
      <c r="C178" s="9">
        <v>766</v>
      </c>
      <c r="D178" s="10">
        <v>150</v>
      </c>
      <c r="E178" s="11">
        <v>13.64</v>
      </c>
      <c r="F178" s="10"/>
      <c r="G178" s="10"/>
      <c r="H178" s="10">
        <v>136.36000000000001</v>
      </c>
      <c r="I178" s="10"/>
      <c r="J178" s="10"/>
      <c r="K178" s="24"/>
      <c r="L178" s="24"/>
      <c r="M178" s="9"/>
      <c r="N178" s="9"/>
      <c r="O178" s="9"/>
    </row>
    <row r="179" spans="1:16" x14ac:dyDescent="0.25">
      <c r="A179" s="125">
        <v>42989</v>
      </c>
      <c r="B179" s="9" t="s">
        <v>164</v>
      </c>
      <c r="C179" s="9">
        <v>767</v>
      </c>
      <c r="D179" s="10">
        <v>627.6</v>
      </c>
      <c r="E179" s="11">
        <v>57.05</v>
      </c>
      <c r="F179" s="10"/>
      <c r="G179" s="10"/>
      <c r="H179" s="10"/>
      <c r="I179" s="10"/>
      <c r="J179" s="10"/>
      <c r="K179" s="24">
        <v>570.54999999999995</v>
      </c>
      <c r="L179" s="24"/>
      <c r="M179" s="9"/>
      <c r="N179" s="9"/>
      <c r="O179" s="9"/>
    </row>
    <row r="180" spans="1:16" x14ac:dyDescent="0.25">
      <c r="A180" s="125">
        <v>42989</v>
      </c>
      <c r="B180" s="9" t="s">
        <v>167</v>
      </c>
      <c r="C180" s="9">
        <v>768</v>
      </c>
      <c r="D180" s="10">
        <v>250</v>
      </c>
      <c r="E180" s="11">
        <v>22.73</v>
      </c>
      <c r="F180" s="10"/>
      <c r="G180" s="10"/>
      <c r="H180" s="10">
        <v>227.27</v>
      </c>
      <c r="I180" s="10"/>
      <c r="J180" s="10"/>
      <c r="K180" s="24"/>
      <c r="L180" s="24"/>
      <c r="M180" s="9"/>
      <c r="N180" s="9"/>
      <c r="O180" s="9"/>
    </row>
    <row r="181" spans="1:16" x14ac:dyDescent="0.25">
      <c r="A181" s="125">
        <v>42993</v>
      </c>
      <c r="B181" s="9" t="s">
        <v>168</v>
      </c>
      <c r="C181" s="9">
        <v>769</v>
      </c>
      <c r="D181" s="10">
        <v>1110</v>
      </c>
      <c r="E181" s="11">
        <v>100.91</v>
      </c>
      <c r="F181" s="10">
        <v>1009.09</v>
      </c>
      <c r="G181" s="10"/>
      <c r="H181" s="10"/>
      <c r="I181" s="10"/>
      <c r="J181" s="10"/>
      <c r="K181" s="24"/>
      <c r="L181" s="24"/>
      <c r="M181" s="9"/>
      <c r="N181" s="9"/>
      <c r="O181" s="9"/>
    </row>
    <row r="182" spans="1:16" x14ac:dyDescent="0.25">
      <c r="A182" s="125">
        <v>42996</v>
      </c>
      <c r="B182" s="9" t="s">
        <v>169</v>
      </c>
      <c r="C182" s="9">
        <v>770</v>
      </c>
      <c r="D182" s="10">
        <v>100</v>
      </c>
      <c r="E182" s="11">
        <v>9.09</v>
      </c>
      <c r="F182" s="10"/>
      <c r="G182" s="10">
        <v>90.91</v>
      </c>
      <c r="H182" s="10"/>
      <c r="I182" s="10"/>
      <c r="J182" s="10"/>
      <c r="K182" s="24"/>
      <c r="L182" s="24"/>
      <c r="M182" s="9"/>
      <c r="N182" s="9"/>
      <c r="O182" s="9"/>
    </row>
    <row r="183" spans="1:16" x14ac:dyDescent="0.25">
      <c r="A183" s="125">
        <v>42997</v>
      </c>
      <c r="B183" s="9" t="s">
        <v>164</v>
      </c>
      <c r="C183" s="9">
        <v>771</v>
      </c>
      <c r="D183" s="10">
        <v>1050</v>
      </c>
      <c r="E183" s="11">
        <v>95.45</v>
      </c>
      <c r="F183" s="10"/>
      <c r="G183" s="10"/>
      <c r="H183" s="10"/>
      <c r="I183" s="10"/>
      <c r="J183" s="10"/>
      <c r="K183" s="24">
        <v>954.55</v>
      </c>
      <c r="L183" s="24"/>
      <c r="M183" s="9"/>
      <c r="N183" s="9"/>
      <c r="O183" s="9"/>
    </row>
    <row r="184" spans="1:16" x14ac:dyDescent="0.25">
      <c r="A184" s="125">
        <v>42999</v>
      </c>
      <c r="B184" s="9" t="s">
        <v>170</v>
      </c>
      <c r="C184" s="9">
        <v>772</v>
      </c>
      <c r="D184" s="10">
        <v>150</v>
      </c>
      <c r="E184" s="11">
        <v>13.64</v>
      </c>
      <c r="F184" s="10"/>
      <c r="G184" s="10"/>
      <c r="H184" s="10">
        <v>136.36000000000001</v>
      </c>
      <c r="I184" s="10"/>
      <c r="J184" s="10"/>
      <c r="K184" s="24"/>
      <c r="L184" s="24"/>
      <c r="M184" s="9"/>
      <c r="N184" s="9"/>
      <c r="O184" s="9"/>
    </row>
    <row r="185" spans="1:16" x14ac:dyDescent="0.25">
      <c r="A185" s="125">
        <v>43000</v>
      </c>
      <c r="B185" s="9" t="s">
        <v>171</v>
      </c>
      <c r="C185" s="9">
        <v>773</v>
      </c>
      <c r="D185" s="10">
        <v>250</v>
      </c>
      <c r="E185" s="11">
        <v>22.73</v>
      </c>
      <c r="F185" s="10"/>
      <c r="G185" s="10"/>
      <c r="H185" s="10">
        <v>227.27</v>
      </c>
      <c r="I185" s="10"/>
      <c r="J185" s="10"/>
      <c r="K185" s="24"/>
      <c r="L185" s="24"/>
      <c r="M185" s="9"/>
      <c r="N185" s="9"/>
      <c r="O185" s="9"/>
    </row>
    <row r="186" spans="1:16" ht="15.75" thickBot="1" x14ac:dyDescent="0.3">
      <c r="A186" s="125">
        <v>43006</v>
      </c>
      <c r="B186" s="9" t="s">
        <v>172</v>
      </c>
      <c r="C186" s="9">
        <v>774</v>
      </c>
      <c r="D186" s="10">
        <v>150</v>
      </c>
      <c r="E186" s="11">
        <v>13.64</v>
      </c>
      <c r="F186" s="10"/>
      <c r="G186" s="10"/>
      <c r="H186" s="10">
        <v>136.36000000000001</v>
      </c>
      <c r="I186" s="10"/>
      <c r="J186" s="10"/>
      <c r="K186" s="24"/>
      <c r="L186" s="24"/>
      <c r="M186" s="9"/>
      <c r="N186" s="9"/>
      <c r="O186" s="9"/>
    </row>
    <row r="187" spans="1:16" s="7" customFormat="1" ht="15.75" thickBot="1" x14ac:dyDescent="0.3">
      <c r="A187" s="122" t="s">
        <v>74</v>
      </c>
      <c r="B187" s="3"/>
      <c r="C187" s="3"/>
      <c r="D187" s="15">
        <f>SUM(Receipts!D170:D186)</f>
        <v>4973.5200000000004</v>
      </c>
      <c r="E187" s="15">
        <f>SUM(Receipts!E170:E186)</f>
        <v>448.09999999999991</v>
      </c>
      <c r="F187" s="15">
        <f>SUM(Receipts!F170:F186)</f>
        <v>1059.5900000000001</v>
      </c>
      <c r="G187" s="15">
        <f>SUM(Receipts!G170:G186)</f>
        <v>90.91</v>
      </c>
      <c r="H187" s="15">
        <f>SUM(Receipts!H170:H186)</f>
        <v>1204.52</v>
      </c>
      <c r="I187" s="15">
        <f>SUM(Receipts!I170:I186)</f>
        <v>181.82</v>
      </c>
      <c r="J187" s="15">
        <f>SUM(Receipts!J170:J186)</f>
        <v>0</v>
      </c>
      <c r="K187" s="15">
        <f>SUM(Receipts!K170:K186)</f>
        <v>1943.96</v>
      </c>
      <c r="L187" s="15">
        <f>SUM(Receipts!L170:L186)</f>
        <v>0</v>
      </c>
      <c r="M187" s="15">
        <f>SUM(Receipts!M170:M186)</f>
        <v>44.62</v>
      </c>
      <c r="N187" s="15">
        <f>SUM(Receipts!N170:N186)</f>
        <v>0</v>
      </c>
      <c r="O187" s="15">
        <f>SUM(Receipts!O158:O186)</f>
        <v>0</v>
      </c>
      <c r="P187" s="7" t="b">
        <f>Receipts!D187-Receipts!E187=SUM(Receipts!F187:O187)</f>
        <v>1</v>
      </c>
    </row>
    <row r="188" spans="1:16" x14ac:dyDescent="0.25">
      <c r="A188" s="125">
        <v>43014</v>
      </c>
      <c r="B188" s="9" t="s">
        <v>173</v>
      </c>
      <c r="C188" s="9">
        <v>775</v>
      </c>
      <c r="D188" s="10">
        <v>500</v>
      </c>
      <c r="E188" s="11">
        <v>45.45</v>
      </c>
      <c r="F188" s="10"/>
      <c r="G188" s="10"/>
      <c r="H188" s="10"/>
      <c r="I188" s="10"/>
      <c r="J188" s="10"/>
      <c r="K188" s="24">
        <v>454.55</v>
      </c>
      <c r="L188" s="24"/>
      <c r="M188" s="9"/>
      <c r="N188" s="9"/>
      <c r="O188" s="9"/>
    </row>
    <row r="189" spans="1:16" x14ac:dyDescent="0.25">
      <c r="A189" s="125">
        <v>43014</v>
      </c>
      <c r="B189" s="9" t="s">
        <v>174</v>
      </c>
      <c r="C189" s="9">
        <v>776</v>
      </c>
      <c r="D189" s="10">
        <v>146</v>
      </c>
      <c r="E189" s="11">
        <v>13.27</v>
      </c>
      <c r="F189" s="10"/>
      <c r="G189" s="10"/>
      <c r="H189" s="10"/>
      <c r="I189" s="10"/>
      <c r="J189" s="10"/>
      <c r="K189" s="24">
        <v>132.72999999999999</v>
      </c>
      <c r="L189" s="24"/>
      <c r="M189" s="9"/>
      <c r="N189" s="9"/>
      <c r="O189" s="9"/>
    </row>
    <row r="190" spans="1:16" x14ac:dyDescent="0.25">
      <c r="A190" s="125">
        <v>43014</v>
      </c>
      <c r="B190" s="9" t="s">
        <v>164</v>
      </c>
      <c r="C190" s="9">
        <v>777</v>
      </c>
      <c r="D190" s="10">
        <v>845</v>
      </c>
      <c r="E190" s="11">
        <v>76.819999999999993</v>
      </c>
      <c r="F190" s="10"/>
      <c r="G190" s="10"/>
      <c r="H190" s="10"/>
      <c r="I190" s="10"/>
      <c r="J190" s="10"/>
      <c r="K190" s="24">
        <v>768.18</v>
      </c>
      <c r="L190" s="24"/>
      <c r="M190" s="9"/>
      <c r="N190" s="9"/>
      <c r="O190" s="9"/>
    </row>
    <row r="191" spans="1:16" x14ac:dyDescent="0.25">
      <c r="A191" s="125">
        <v>43019</v>
      </c>
      <c r="B191" s="9" t="s">
        <v>175</v>
      </c>
      <c r="C191" s="9">
        <v>778</v>
      </c>
      <c r="D191" s="10">
        <v>150</v>
      </c>
      <c r="E191" s="11">
        <v>13.64</v>
      </c>
      <c r="F191" s="10"/>
      <c r="G191" s="10"/>
      <c r="H191" s="10">
        <v>136.36000000000001</v>
      </c>
      <c r="I191" s="10"/>
      <c r="J191" s="10"/>
      <c r="K191" s="24"/>
      <c r="L191" s="24"/>
      <c r="M191" s="9"/>
      <c r="N191" s="9"/>
      <c r="O191" s="9"/>
    </row>
    <row r="192" spans="1:16" x14ac:dyDescent="0.25">
      <c r="A192" s="125">
        <v>43021</v>
      </c>
      <c r="B192" s="9" t="s">
        <v>176</v>
      </c>
      <c r="C192" s="9">
        <v>779</v>
      </c>
      <c r="D192" s="10">
        <v>600</v>
      </c>
      <c r="E192" s="11">
        <v>54.54</v>
      </c>
      <c r="F192" s="10"/>
      <c r="G192" s="10"/>
      <c r="H192" s="10"/>
      <c r="I192" s="10"/>
      <c r="J192" s="10"/>
      <c r="K192" s="24">
        <v>545.46</v>
      </c>
      <c r="L192" s="24"/>
      <c r="M192" s="9"/>
      <c r="N192" s="9"/>
      <c r="O192" s="9"/>
    </row>
    <row r="193" spans="1:16" x14ac:dyDescent="0.25">
      <c r="A193" s="125">
        <v>43025</v>
      </c>
      <c r="B193" s="9" t="s">
        <v>164</v>
      </c>
      <c r="C193" s="9">
        <v>780</v>
      </c>
      <c r="D193" s="10">
        <v>450</v>
      </c>
      <c r="E193" s="11">
        <v>40.909999999999997</v>
      </c>
      <c r="F193" s="10"/>
      <c r="G193" s="10"/>
      <c r="H193" s="10"/>
      <c r="I193" s="10"/>
      <c r="J193" s="10"/>
      <c r="K193" s="24">
        <v>409.09</v>
      </c>
      <c r="L193" s="24"/>
      <c r="M193" s="9"/>
      <c r="N193" s="9"/>
      <c r="O193" s="9"/>
    </row>
    <row r="194" spans="1:16" ht="15.75" thickBot="1" x14ac:dyDescent="0.3">
      <c r="A194" s="125">
        <v>43028</v>
      </c>
      <c r="B194" s="9" t="s">
        <v>77</v>
      </c>
      <c r="C194" s="9">
        <v>781</v>
      </c>
      <c r="D194" s="10">
        <v>1440</v>
      </c>
      <c r="E194" s="11">
        <v>130.91</v>
      </c>
      <c r="F194" s="10">
        <v>1309.0899999999999</v>
      </c>
      <c r="G194" s="10"/>
      <c r="H194" s="10"/>
      <c r="I194" s="10"/>
      <c r="J194" s="10"/>
      <c r="K194" s="24"/>
      <c r="L194" s="24"/>
      <c r="M194" s="9"/>
      <c r="N194" s="9"/>
      <c r="O194" s="9"/>
    </row>
    <row r="195" spans="1:16" s="7" customFormat="1" ht="15.75" thickBot="1" x14ac:dyDescent="0.3">
      <c r="A195" s="122" t="s">
        <v>81</v>
      </c>
      <c r="B195" s="3"/>
      <c r="C195" s="3"/>
      <c r="D195" s="15">
        <f>SUM(Receipts!D188:D194)</f>
        <v>4131</v>
      </c>
      <c r="E195" s="15">
        <f>SUM(Receipts!E188:E194)</f>
        <v>375.53999999999996</v>
      </c>
      <c r="F195" s="15">
        <f>SUM(Receipts!F188:F194)</f>
        <v>1309.0899999999999</v>
      </c>
      <c r="G195" s="15">
        <f>SUM(Receipts!G188:G194)</f>
        <v>0</v>
      </c>
      <c r="H195" s="15">
        <f>SUM(Receipts!H188:H194)</f>
        <v>136.36000000000001</v>
      </c>
      <c r="I195" s="15">
        <f>SUM(Receipts!I188:I194)</f>
        <v>0</v>
      </c>
      <c r="J195" s="15">
        <f>SUM(Receipts!J188:J194)</f>
        <v>0</v>
      </c>
      <c r="K195" s="15">
        <f>SUM(Receipts!K188:K194)</f>
        <v>2310.0100000000002</v>
      </c>
      <c r="L195" s="15">
        <f>SUM(Receipts!L188:L194)</f>
        <v>0</v>
      </c>
      <c r="M195" s="15">
        <f>SUM(Receipts!M188:M194)</f>
        <v>0</v>
      </c>
      <c r="N195" s="15">
        <f>SUM(Receipts!N188:N194)</f>
        <v>0</v>
      </c>
      <c r="O195" s="15">
        <f>SUM(Receipts!O188:O194)</f>
        <v>0</v>
      </c>
      <c r="P195" s="7" t="b">
        <f>Receipts!D195-Receipts!E195=SUM(Receipts!F195:O195)</f>
        <v>1</v>
      </c>
    </row>
    <row r="196" spans="1:16" x14ac:dyDescent="0.25">
      <c r="A196" s="125">
        <v>43053</v>
      </c>
      <c r="B196" s="9" t="s">
        <v>177</v>
      </c>
      <c r="C196" s="9">
        <v>782</v>
      </c>
      <c r="D196" s="10">
        <v>200</v>
      </c>
      <c r="E196" s="11">
        <v>18.18</v>
      </c>
      <c r="F196" s="10"/>
      <c r="G196" s="10">
        <v>181.82</v>
      </c>
      <c r="H196" s="10"/>
      <c r="I196" s="10"/>
      <c r="J196" s="10"/>
      <c r="K196" s="24"/>
      <c r="L196" s="24"/>
      <c r="M196" s="9"/>
      <c r="N196" s="9"/>
      <c r="O196" s="9"/>
    </row>
    <row r="197" spans="1:16" x14ac:dyDescent="0.25">
      <c r="A197" s="125">
        <v>43056</v>
      </c>
      <c r="B197" s="9" t="s">
        <v>178</v>
      </c>
      <c r="C197" s="9">
        <v>783</v>
      </c>
      <c r="D197" s="10">
        <v>1460</v>
      </c>
      <c r="E197" s="11">
        <v>132.72999999999999</v>
      </c>
      <c r="F197" s="10">
        <v>1327.27</v>
      </c>
      <c r="G197" s="10"/>
      <c r="H197" s="10"/>
      <c r="I197" s="10"/>
      <c r="J197" s="10"/>
      <c r="K197" s="24"/>
      <c r="L197" s="24"/>
      <c r="M197" s="9"/>
      <c r="N197" s="9"/>
      <c r="O197" s="9"/>
    </row>
    <row r="198" spans="1:16" x14ac:dyDescent="0.25">
      <c r="A198" s="126">
        <v>43056</v>
      </c>
      <c r="B198" s="46" t="s">
        <v>179</v>
      </c>
      <c r="C198" s="46">
        <v>784</v>
      </c>
      <c r="D198" s="98">
        <v>22</v>
      </c>
      <c r="E198" s="99">
        <v>2</v>
      </c>
      <c r="F198" s="98"/>
      <c r="G198" s="98"/>
      <c r="H198" s="98"/>
      <c r="I198" s="98"/>
      <c r="J198" s="98"/>
      <c r="K198" s="100">
        <v>20</v>
      </c>
      <c r="L198" s="100"/>
      <c r="M198" s="46"/>
      <c r="N198" s="46"/>
      <c r="O198" s="46"/>
    </row>
    <row r="199" spans="1:16" s="7" customFormat="1" x14ac:dyDescent="0.25">
      <c r="A199" s="122" t="s">
        <v>96</v>
      </c>
      <c r="B199" s="3"/>
      <c r="C199" s="3"/>
      <c r="D199" s="15">
        <f>SUM(Receipts!D196:D198)</f>
        <v>1682</v>
      </c>
      <c r="E199" s="15">
        <f>SUM(Receipts!E196:E198)</f>
        <v>152.91</v>
      </c>
      <c r="F199" s="15">
        <f>SUM(Receipts!F196:F198)</f>
        <v>1327.27</v>
      </c>
      <c r="G199" s="15">
        <f>SUM(Receipts!G196:G198)</f>
        <v>181.82</v>
      </c>
      <c r="H199" s="15">
        <f>SUM(Receipts!H196:H198)</f>
        <v>0</v>
      </c>
      <c r="I199" s="15">
        <f>SUM(Receipts!I196:I198)</f>
        <v>0</v>
      </c>
      <c r="J199" s="15">
        <f>SUM(Receipts!J196:J198)</f>
        <v>0</v>
      </c>
      <c r="K199" s="15">
        <f>SUM(Receipts!K196:K198)</f>
        <v>20</v>
      </c>
      <c r="L199" s="15">
        <f>SUM(Receipts!L196:L198)</f>
        <v>0</v>
      </c>
      <c r="M199" s="15">
        <f>SUM(Receipts!M196:M198)</f>
        <v>0</v>
      </c>
      <c r="N199" s="15">
        <f>SUM(Receipts!N196:N198)</f>
        <v>0</v>
      </c>
      <c r="O199" s="15">
        <f>SUM(Receipts!O196:O198)</f>
        <v>0</v>
      </c>
      <c r="P199" s="7" t="b">
        <f>Receipts!D199-Receipts!E199=SUM(Receipts!F199:O199)</f>
        <v>1</v>
      </c>
    </row>
    <row r="200" spans="1:16" x14ac:dyDescent="0.25">
      <c r="A200" s="127">
        <v>43074</v>
      </c>
      <c r="B200" s="17" t="s">
        <v>180</v>
      </c>
      <c r="C200" s="17">
        <v>785</v>
      </c>
      <c r="D200" s="18">
        <v>3935</v>
      </c>
      <c r="E200" s="19">
        <v>357.73</v>
      </c>
      <c r="F200" s="18">
        <v>3577.27</v>
      </c>
      <c r="G200" s="18"/>
      <c r="H200" s="18"/>
      <c r="I200" s="18"/>
      <c r="J200" s="18"/>
      <c r="K200" s="97"/>
      <c r="L200" s="97"/>
      <c r="M200" s="17"/>
      <c r="N200" s="17"/>
      <c r="O200" s="17"/>
    </row>
    <row r="201" spans="1:16" x14ac:dyDescent="0.25">
      <c r="A201" s="125">
        <v>43084</v>
      </c>
      <c r="B201" s="9" t="s">
        <v>181</v>
      </c>
      <c r="C201" s="9">
        <v>786</v>
      </c>
      <c r="D201" s="10">
        <v>500</v>
      </c>
      <c r="E201" s="11">
        <v>45.45</v>
      </c>
      <c r="F201" s="10"/>
      <c r="G201" s="10"/>
      <c r="H201" s="10"/>
      <c r="I201" s="10"/>
      <c r="J201" s="10"/>
      <c r="K201" s="24">
        <v>454.55</v>
      </c>
      <c r="L201" s="24"/>
      <c r="M201" s="9"/>
      <c r="N201" s="9"/>
      <c r="O201" s="9"/>
    </row>
    <row r="202" spans="1:16" x14ac:dyDescent="0.25">
      <c r="A202" s="125">
        <v>43087</v>
      </c>
      <c r="B202" s="9" t="s">
        <v>182</v>
      </c>
      <c r="C202" s="9">
        <v>787</v>
      </c>
      <c r="D202" s="10">
        <v>39.94</v>
      </c>
      <c r="E202" s="11">
        <v>0</v>
      </c>
      <c r="F202" s="10"/>
      <c r="G202" s="10"/>
      <c r="H202" s="10"/>
      <c r="I202" s="10"/>
      <c r="J202" s="10"/>
      <c r="K202" s="24">
        <v>39.94</v>
      </c>
      <c r="L202" s="24"/>
      <c r="M202" s="9"/>
      <c r="N202" s="9"/>
      <c r="O202" s="9"/>
    </row>
    <row r="203" spans="1:16" s="7" customFormat="1" x14ac:dyDescent="0.25">
      <c r="A203" s="122" t="s">
        <v>104</v>
      </c>
      <c r="B203" s="3"/>
      <c r="C203" s="3"/>
      <c r="D203" s="15">
        <f>SUM(Receipts!D200:D202)</f>
        <v>4474.9399999999996</v>
      </c>
      <c r="E203" s="15">
        <f>SUM(Receipts!E200:E202)</f>
        <v>403.18</v>
      </c>
      <c r="F203" s="15">
        <f>SUM(Receipts!F200:F202)</f>
        <v>3577.27</v>
      </c>
      <c r="G203" s="15">
        <f>SUM(Receipts!G200:G202)</f>
        <v>0</v>
      </c>
      <c r="H203" s="15">
        <f>SUM(Receipts!H200:H202)</f>
        <v>0</v>
      </c>
      <c r="I203" s="15">
        <f>SUM(Receipts!I200:I202)</f>
        <v>0</v>
      </c>
      <c r="J203" s="15">
        <f>SUM(Receipts!J200:J202)</f>
        <v>0</v>
      </c>
      <c r="K203" s="15">
        <f>SUM(Receipts!K200:K202)</f>
        <v>494.49</v>
      </c>
      <c r="L203" s="15">
        <f>SUM(Receipts!L200:L202)</f>
        <v>0</v>
      </c>
      <c r="M203" s="15">
        <f>SUM(Receipts!M200:M202)</f>
        <v>0</v>
      </c>
      <c r="N203" s="15">
        <f>SUM(Receipts!N200:N202)</f>
        <v>0</v>
      </c>
      <c r="O203" s="15">
        <f>SUM(Receipts!O200:O202)</f>
        <v>0</v>
      </c>
      <c r="P203" s="7" t="b">
        <f>Receipts!D203-Receipts!E203=SUM(Receipts!F203:O203)</f>
        <v>1</v>
      </c>
    </row>
    <row r="204" spans="1:16" x14ac:dyDescent="0.25">
      <c r="A204" s="125">
        <v>43104</v>
      </c>
      <c r="B204" s="9" t="s">
        <v>183</v>
      </c>
      <c r="C204" s="9">
        <v>788</v>
      </c>
      <c r="D204" s="10">
        <v>1540</v>
      </c>
      <c r="E204" s="11">
        <v>140</v>
      </c>
      <c r="F204" s="10"/>
      <c r="G204" s="10">
        <v>1400</v>
      </c>
      <c r="H204" s="10"/>
      <c r="I204" s="10"/>
      <c r="J204" s="10"/>
      <c r="K204" s="24"/>
      <c r="L204" s="24"/>
      <c r="M204" s="9"/>
      <c r="N204" s="9"/>
      <c r="O204" s="9"/>
    </row>
    <row r="205" spans="1:16" x14ac:dyDescent="0.25">
      <c r="A205" s="126">
        <v>43104</v>
      </c>
      <c r="B205" s="46" t="s">
        <v>184</v>
      </c>
      <c r="C205" s="46">
        <v>789</v>
      </c>
      <c r="D205" s="98">
        <v>1675.15</v>
      </c>
      <c r="E205" s="99">
        <v>152.29</v>
      </c>
      <c r="F205" s="98"/>
      <c r="G205" s="98"/>
      <c r="H205" s="98"/>
      <c r="I205" s="98"/>
      <c r="J205" s="98"/>
      <c r="K205" s="100">
        <v>1522.86</v>
      </c>
      <c r="L205" s="100"/>
      <c r="M205" s="46"/>
      <c r="N205" s="46"/>
      <c r="O205" s="46"/>
    </row>
    <row r="206" spans="1:16" s="110" customFormat="1" x14ac:dyDescent="0.25">
      <c r="A206" s="125">
        <v>43129</v>
      </c>
      <c r="B206" s="9" t="s">
        <v>401</v>
      </c>
      <c r="C206" s="9">
        <v>790</v>
      </c>
      <c r="D206" s="10">
        <v>24.14</v>
      </c>
      <c r="E206" s="11">
        <v>0</v>
      </c>
      <c r="F206" s="10"/>
      <c r="G206" s="10"/>
      <c r="H206" s="10"/>
      <c r="I206" s="10"/>
      <c r="J206" s="10"/>
      <c r="K206" s="24">
        <v>24.14</v>
      </c>
      <c r="L206" s="24"/>
      <c r="M206" s="9"/>
      <c r="N206" s="9"/>
      <c r="O206" s="9"/>
    </row>
    <row r="207" spans="1:16" s="7" customFormat="1" ht="15.75" thickBot="1" x14ac:dyDescent="0.3">
      <c r="A207" s="128" t="s">
        <v>106</v>
      </c>
      <c r="B207" s="108"/>
      <c r="C207" s="108"/>
      <c r="D207" s="109">
        <f>SUM(Receipts!D204:D206)</f>
        <v>3239.29</v>
      </c>
      <c r="E207" s="109">
        <f>SUM(E204:E206)</f>
        <v>292.28999999999996</v>
      </c>
      <c r="F207" s="109">
        <f>SUM(F204:F206)</f>
        <v>0</v>
      </c>
      <c r="G207" s="109">
        <f>SUM(Receipts!G204:G206)</f>
        <v>1400</v>
      </c>
      <c r="H207" s="109">
        <f>SUM(Receipts!H204:H206)</f>
        <v>0</v>
      </c>
      <c r="I207" s="109">
        <f>SUM(Receipts!I204:I206)</f>
        <v>0</v>
      </c>
      <c r="J207" s="109">
        <f>SUM(Receipts!J204:J206)</f>
        <v>0</v>
      </c>
      <c r="K207" s="109">
        <f>SUM(Receipts!K204:K206)</f>
        <v>1547</v>
      </c>
      <c r="L207" s="109">
        <f>SUM(Receipts!L204:L206)</f>
        <v>0</v>
      </c>
      <c r="M207" s="109">
        <f>SUM(Receipts!M204:M206)</f>
        <v>0</v>
      </c>
      <c r="N207" s="109">
        <f>SUM(Receipts!N204:N206)</f>
        <v>0</v>
      </c>
      <c r="O207" s="109">
        <f>SUM(Receipts!O204:O205)</f>
        <v>0</v>
      </c>
      <c r="P207" s="7" t="b">
        <f>Receipts!D207-Receipts!E207=SUM(Receipts!F207:O207)</f>
        <v>1</v>
      </c>
    </row>
    <row r="208" spans="1:16" x14ac:dyDescent="0.25">
      <c r="A208" s="125">
        <v>43140</v>
      </c>
      <c r="B208" s="9" t="s">
        <v>402</v>
      </c>
      <c r="C208" s="9">
        <v>791</v>
      </c>
      <c r="D208" s="10">
        <v>3071.1</v>
      </c>
      <c r="E208" s="11">
        <v>279.19</v>
      </c>
      <c r="F208" s="10"/>
      <c r="G208" s="10"/>
      <c r="H208" s="10"/>
      <c r="I208" s="10"/>
      <c r="J208" s="10">
        <v>2791.91</v>
      </c>
      <c r="K208" s="24"/>
      <c r="L208" s="24"/>
      <c r="M208" s="9"/>
      <c r="N208" s="9"/>
      <c r="O208" s="9"/>
    </row>
    <row r="209" spans="1:16" x14ac:dyDescent="0.25">
      <c r="A209" s="125">
        <v>43140</v>
      </c>
      <c r="B209" s="9" t="s">
        <v>403</v>
      </c>
      <c r="C209" s="9">
        <v>792</v>
      </c>
      <c r="D209" s="10">
        <v>35</v>
      </c>
      <c r="E209" s="11">
        <v>3.18</v>
      </c>
      <c r="F209" s="10"/>
      <c r="G209" s="10"/>
      <c r="H209" s="10"/>
      <c r="I209" s="10"/>
      <c r="J209" s="10"/>
      <c r="K209" s="24"/>
      <c r="L209" s="24">
        <v>31.82</v>
      </c>
      <c r="M209" s="9"/>
      <c r="N209" s="9"/>
      <c r="O209" s="9"/>
    </row>
    <row r="210" spans="1:16" x14ac:dyDescent="0.25">
      <c r="A210" s="125">
        <v>43140</v>
      </c>
      <c r="B210" s="9" t="s">
        <v>404</v>
      </c>
      <c r="C210" s="9">
        <v>793</v>
      </c>
      <c r="D210" s="10">
        <v>49.86</v>
      </c>
      <c r="E210" s="11">
        <v>0</v>
      </c>
      <c r="F210" s="10"/>
      <c r="G210" s="10"/>
      <c r="H210" s="10"/>
      <c r="I210" s="10"/>
      <c r="J210" s="10"/>
      <c r="K210" s="24">
        <v>49.86</v>
      </c>
      <c r="L210" s="24"/>
      <c r="M210" s="9"/>
      <c r="N210" s="9"/>
      <c r="O210" s="9"/>
    </row>
    <row r="211" spans="1:16" x14ac:dyDescent="0.25">
      <c r="A211" s="125">
        <v>43145</v>
      </c>
      <c r="B211" s="9" t="s">
        <v>405</v>
      </c>
      <c r="C211" s="9">
        <v>794</v>
      </c>
      <c r="D211" s="10">
        <v>794</v>
      </c>
      <c r="E211" s="11">
        <v>72.180000000000007</v>
      </c>
      <c r="F211" s="10">
        <v>721.82</v>
      </c>
      <c r="G211" s="10"/>
      <c r="H211" s="10"/>
      <c r="I211" s="10"/>
      <c r="J211" s="10"/>
      <c r="K211" s="24"/>
      <c r="L211" s="24"/>
      <c r="M211" s="9"/>
      <c r="N211" s="9"/>
      <c r="O211" s="9"/>
    </row>
    <row r="212" spans="1:16" x14ac:dyDescent="0.25">
      <c r="A212" s="125">
        <v>43146</v>
      </c>
      <c r="B212" s="9" t="s">
        <v>406</v>
      </c>
      <c r="C212" s="9">
        <v>795</v>
      </c>
      <c r="D212" s="10">
        <v>1300</v>
      </c>
      <c r="E212" s="11">
        <v>118.18</v>
      </c>
      <c r="F212" s="10"/>
      <c r="G212" s="10"/>
      <c r="H212" s="10"/>
      <c r="I212" s="10">
        <v>1181.82</v>
      </c>
      <c r="J212" s="10"/>
      <c r="K212" s="24"/>
      <c r="L212" s="24"/>
      <c r="M212" s="9"/>
      <c r="N212" s="9"/>
      <c r="O212" s="9"/>
    </row>
    <row r="213" spans="1:16" x14ac:dyDescent="0.25">
      <c r="A213" s="125">
        <v>43146</v>
      </c>
      <c r="B213" s="9" t="s">
        <v>407</v>
      </c>
      <c r="C213" s="9">
        <v>796</v>
      </c>
      <c r="D213" s="10">
        <v>200</v>
      </c>
      <c r="E213" s="11">
        <v>18.18</v>
      </c>
      <c r="F213" s="10"/>
      <c r="G213" s="10">
        <v>181.82</v>
      </c>
      <c r="H213" s="10"/>
      <c r="I213" s="10"/>
      <c r="J213" s="10"/>
      <c r="K213" s="24"/>
      <c r="L213" s="24"/>
      <c r="M213" s="9"/>
      <c r="N213" s="9"/>
      <c r="O213" s="9"/>
    </row>
    <row r="214" spans="1:16" x14ac:dyDescent="0.25">
      <c r="A214" s="125">
        <v>43158</v>
      </c>
      <c r="B214" s="9" t="s">
        <v>164</v>
      </c>
      <c r="C214" s="9">
        <v>797</v>
      </c>
      <c r="D214" s="10">
        <v>589.20000000000005</v>
      </c>
      <c r="E214" s="11">
        <v>53.56</v>
      </c>
      <c r="F214" s="10"/>
      <c r="G214" s="10"/>
      <c r="H214" s="10"/>
      <c r="I214" s="10"/>
      <c r="J214" s="10"/>
      <c r="K214" s="24">
        <v>535.64</v>
      </c>
      <c r="L214" s="24"/>
      <c r="M214" s="9"/>
      <c r="N214" s="9"/>
      <c r="O214" s="9"/>
    </row>
    <row r="215" spans="1:16" x14ac:dyDescent="0.25">
      <c r="A215" s="125">
        <v>43158</v>
      </c>
      <c r="B215" s="9" t="s">
        <v>408</v>
      </c>
      <c r="C215" s="9">
        <v>798</v>
      </c>
      <c r="D215" s="10">
        <v>60</v>
      </c>
      <c r="E215" s="11">
        <v>5.45</v>
      </c>
      <c r="F215" s="10"/>
      <c r="G215" s="10"/>
      <c r="H215" s="10"/>
      <c r="I215" s="10"/>
      <c r="J215" s="10"/>
      <c r="K215" s="24"/>
      <c r="L215" s="24">
        <v>54.55</v>
      </c>
      <c r="M215" s="9"/>
      <c r="N215" s="9"/>
      <c r="O215" s="9"/>
    </row>
    <row r="216" spans="1:16" s="7" customFormat="1" ht="15.75" thickBot="1" x14ac:dyDescent="0.3">
      <c r="A216" s="128" t="s">
        <v>109</v>
      </c>
      <c r="B216" s="108"/>
      <c r="C216" s="108"/>
      <c r="D216" s="109">
        <f>SUM(Receipts!D208:D215)</f>
        <v>6099.16</v>
      </c>
      <c r="E216" s="109">
        <f>SUM(E208:E215)</f>
        <v>549.92000000000007</v>
      </c>
      <c r="F216" s="109">
        <f>SUM(F208:F215)</f>
        <v>721.82</v>
      </c>
      <c r="G216" s="109">
        <f>SUM(Receipts!G208:G215)</f>
        <v>181.82</v>
      </c>
      <c r="H216" s="109">
        <f>SUM(Receipts!H208:H215)</f>
        <v>0</v>
      </c>
      <c r="I216" s="109">
        <f>SUM(Receipts!I208:I215)</f>
        <v>1181.82</v>
      </c>
      <c r="J216" s="109">
        <f>SUM(Receipts!J208:J215)</f>
        <v>2791.91</v>
      </c>
      <c r="K216" s="109">
        <f>SUM(Receipts!K208:K215)</f>
        <v>585.5</v>
      </c>
      <c r="L216" s="109">
        <f>SUM(Receipts!L208:L215)</f>
        <v>86.37</v>
      </c>
      <c r="M216" s="109">
        <f>SUM(Receipts!M208:M215)</f>
        <v>0</v>
      </c>
      <c r="N216" s="109">
        <f>SUM(Receipts!N208:N215)</f>
        <v>0</v>
      </c>
      <c r="O216" s="109">
        <f>SUM(Receipts!O208:O215)</f>
        <v>0</v>
      </c>
      <c r="P216" s="7" t="b">
        <f>Receipts!D216-Receipts!E216=SUM(Receipts!F216:O216)</f>
        <v>1</v>
      </c>
    </row>
    <row r="217" spans="1:16" x14ac:dyDescent="0.25">
      <c r="A217" s="125" t="s">
        <v>427</v>
      </c>
      <c r="B217" s="9" t="s">
        <v>428</v>
      </c>
      <c r="C217" s="9">
        <v>799</v>
      </c>
      <c r="D217" s="10">
        <v>1528</v>
      </c>
      <c r="E217" s="11">
        <v>138.91</v>
      </c>
      <c r="F217" s="10">
        <v>1389.09</v>
      </c>
      <c r="G217" s="10"/>
      <c r="H217" s="10"/>
      <c r="I217" s="10"/>
      <c r="J217" s="10"/>
      <c r="K217" s="24"/>
      <c r="L217" s="24"/>
      <c r="M217" s="9"/>
      <c r="N217" s="9"/>
      <c r="O217" s="9"/>
    </row>
    <row r="218" spans="1:16" x14ac:dyDescent="0.25">
      <c r="A218" s="125">
        <v>43167</v>
      </c>
      <c r="B218" s="9" t="s">
        <v>429</v>
      </c>
      <c r="C218" s="9">
        <v>800</v>
      </c>
      <c r="D218" s="10">
        <v>51.3</v>
      </c>
      <c r="E218" s="11">
        <v>0</v>
      </c>
      <c r="F218" s="10"/>
      <c r="G218" s="10">
        <v>51.3</v>
      </c>
      <c r="H218" s="10"/>
      <c r="I218" s="10"/>
      <c r="J218" s="10"/>
      <c r="K218" s="24"/>
      <c r="L218" s="24"/>
      <c r="M218" s="9"/>
      <c r="N218" s="9"/>
      <c r="O218" s="9"/>
    </row>
    <row r="219" spans="1:16" x14ac:dyDescent="0.25">
      <c r="A219" s="125">
        <v>43179</v>
      </c>
      <c r="B219" s="9" t="s">
        <v>164</v>
      </c>
      <c r="C219" s="9">
        <v>863401</v>
      </c>
      <c r="D219" s="10">
        <v>500</v>
      </c>
      <c r="E219" s="11">
        <v>45.45</v>
      </c>
      <c r="F219" s="10"/>
      <c r="G219" s="10"/>
      <c r="H219" s="10"/>
      <c r="I219" s="10"/>
      <c r="J219" s="10"/>
      <c r="K219" s="24">
        <v>454.55</v>
      </c>
      <c r="L219" s="24"/>
      <c r="M219" s="9"/>
      <c r="N219" s="9"/>
      <c r="O219" s="9"/>
    </row>
    <row r="220" spans="1:16" s="7" customFormat="1" ht="15.75" thickBot="1" x14ac:dyDescent="0.3">
      <c r="A220" s="128" t="s">
        <v>15</v>
      </c>
      <c r="B220" s="108"/>
      <c r="C220" s="108"/>
      <c r="D220" s="109">
        <f>SUM(Receipts!D217:D219)</f>
        <v>2079.3000000000002</v>
      </c>
      <c r="E220" s="109">
        <f>SUM(E217:E219)</f>
        <v>184.36</v>
      </c>
      <c r="F220" s="109">
        <f>SUM(F217:F219)</f>
        <v>1389.09</v>
      </c>
      <c r="G220" s="109">
        <f>SUM(Receipts!G217:G219)</f>
        <v>51.3</v>
      </c>
      <c r="H220" s="109">
        <f>SUM(Receipts!H217:H219)</f>
        <v>0</v>
      </c>
      <c r="I220" s="109">
        <f>SUM(Receipts!I217:I219)</f>
        <v>0</v>
      </c>
      <c r="J220" s="109">
        <f>SUM(Receipts!J217:J219)</f>
        <v>0</v>
      </c>
      <c r="K220" s="109">
        <f>SUM(Receipts!K217:K219)</f>
        <v>454.55</v>
      </c>
      <c r="L220" s="109">
        <f>SUM(Receipts!L217:L219)</f>
        <v>0</v>
      </c>
      <c r="M220" s="109">
        <f>SUM(Receipts!M217:M219)</f>
        <v>0</v>
      </c>
      <c r="N220" s="109">
        <f>SUM(Receipts!N217:N219)</f>
        <v>0</v>
      </c>
      <c r="O220" s="109">
        <f>SUM(Receipts!O217:O219)</f>
        <v>0</v>
      </c>
      <c r="P220" s="7" t="b">
        <f>Receipts!D220-Receipts!E220=SUM(Receipts!F220:O220)</f>
        <v>1</v>
      </c>
    </row>
    <row r="221" spans="1:16" x14ac:dyDescent="0.25">
      <c r="A221" s="125"/>
      <c r="B221" s="9"/>
      <c r="C221" s="9"/>
      <c r="D221" s="10"/>
      <c r="E221" s="11"/>
      <c r="F221" s="10"/>
      <c r="G221" s="10"/>
      <c r="H221" s="10"/>
      <c r="I221" s="10"/>
      <c r="J221" s="10"/>
      <c r="K221" s="24"/>
      <c r="L221" s="24"/>
      <c r="M221" s="9"/>
      <c r="N221" s="9"/>
      <c r="O221" s="9"/>
    </row>
    <row r="222" spans="1:16" x14ac:dyDescent="0.25">
      <c r="A222" s="125"/>
      <c r="B222" s="9"/>
      <c r="C222" s="9"/>
      <c r="D222" s="10"/>
      <c r="E222" s="11"/>
      <c r="F222" s="10"/>
      <c r="G222" s="10"/>
      <c r="H222" s="10"/>
      <c r="I222" s="10"/>
      <c r="J222" s="10"/>
      <c r="K222" s="24"/>
      <c r="L222" s="24"/>
      <c r="M222" s="9"/>
      <c r="N222" s="9"/>
      <c r="O222" s="9"/>
    </row>
    <row r="223" spans="1:16" x14ac:dyDescent="0.25">
      <c r="A223" s="125"/>
      <c r="B223" s="9"/>
      <c r="C223" s="9"/>
      <c r="D223" s="10"/>
      <c r="E223" s="11"/>
      <c r="F223" s="10"/>
      <c r="G223" s="10"/>
      <c r="H223" s="10"/>
      <c r="I223" s="10"/>
      <c r="J223" s="10"/>
      <c r="K223" s="24"/>
      <c r="L223" s="24"/>
      <c r="M223" s="9"/>
      <c r="N223" s="9"/>
      <c r="O223" s="9"/>
    </row>
    <row r="224" spans="1:16" x14ac:dyDescent="0.25">
      <c r="A224" s="125"/>
      <c r="B224" s="9"/>
      <c r="C224" s="9"/>
      <c r="D224" s="10"/>
      <c r="E224" s="11"/>
      <c r="F224" s="10"/>
      <c r="G224" s="10"/>
      <c r="H224" s="10"/>
      <c r="I224" s="10"/>
      <c r="J224" s="10"/>
      <c r="K224" s="24"/>
      <c r="L224" s="24"/>
      <c r="M224" s="9"/>
      <c r="N224" s="9"/>
      <c r="O224" s="9"/>
    </row>
    <row r="225" spans="1:15" x14ac:dyDescent="0.25">
      <c r="A225" s="125"/>
      <c r="B225" s="9"/>
      <c r="C225" s="9"/>
      <c r="D225" s="10"/>
      <c r="E225" s="11"/>
      <c r="F225" s="10"/>
      <c r="G225" s="10"/>
      <c r="H225" s="10"/>
      <c r="I225" s="10"/>
      <c r="J225" s="10"/>
      <c r="K225" s="24"/>
      <c r="L225" s="24"/>
      <c r="M225" s="9"/>
      <c r="N225" s="9"/>
      <c r="O225" s="9"/>
    </row>
    <row r="226" spans="1:15" x14ac:dyDescent="0.25">
      <c r="A226" s="125"/>
      <c r="B226" s="9"/>
      <c r="C226" s="9"/>
      <c r="D226" s="10"/>
      <c r="E226" s="11"/>
      <c r="F226" s="10"/>
      <c r="G226" s="10"/>
      <c r="H226" s="10"/>
      <c r="I226" s="10"/>
      <c r="J226" s="10"/>
      <c r="K226" s="24"/>
      <c r="L226" s="24"/>
      <c r="M226" s="9"/>
      <c r="N226" s="9"/>
      <c r="O226" s="9"/>
    </row>
    <row r="227" spans="1:15" x14ac:dyDescent="0.25">
      <c r="A227" s="125"/>
      <c r="B227" s="9"/>
      <c r="C227" s="9"/>
      <c r="D227" s="10"/>
      <c r="E227" s="11"/>
      <c r="F227" s="10"/>
      <c r="G227" s="10"/>
      <c r="H227" s="10"/>
      <c r="I227" s="10"/>
      <c r="J227" s="10"/>
      <c r="K227" s="24"/>
      <c r="L227" s="24"/>
      <c r="M227" s="9"/>
      <c r="N227" s="9"/>
      <c r="O227" s="9"/>
    </row>
    <row r="228" spans="1:15" x14ac:dyDescent="0.25">
      <c r="A228" s="125"/>
      <c r="B228" s="9"/>
      <c r="C228" s="9"/>
      <c r="D228" s="10"/>
      <c r="E228" s="11"/>
      <c r="F228" s="10"/>
      <c r="G228" s="10"/>
      <c r="H228" s="10"/>
      <c r="I228" s="10"/>
      <c r="J228" s="10"/>
      <c r="K228" s="24"/>
      <c r="L228" s="24"/>
      <c r="M228" s="9"/>
      <c r="N228" s="9"/>
      <c r="O228" s="9"/>
    </row>
    <row r="229" spans="1:15" x14ac:dyDescent="0.25">
      <c r="A229" s="125"/>
      <c r="B229" s="9"/>
      <c r="C229" s="9"/>
      <c r="D229" s="10"/>
      <c r="E229" s="11"/>
      <c r="F229" s="10"/>
      <c r="G229" s="10"/>
      <c r="H229" s="10"/>
      <c r="I229" s="10"/>
      <c r="J229" s="10"/>
      <c r="K229" s="24"/>
      <c r="L229" s="24"/>
      <c r="M229" s="9"/>
      <c r="N229" s="9"/>
      <c r="O229" s="9"/>
    </row>
    <row r="230" spans="1:15" x14ac:dyDescent="0.25">
      <c r="A230" s="125"/>
      <c r="B230" s="9"/>
      <c r="C230" s="9"/>
      <c r="D230" s="10"/>
      <c r="E230" s="11"/>
      <c r="F230" s="10"/>
      <c r="G230" s="10"/>
      <c r="H230" s="10"/>
      <c r="I230" s="10"/>
      <c r="J230" s="10"/>
      <c r="K230" s="24"/>
      <c r="L230" s="24"/>
      <c r="M230" s="9"/>
      <c r="N230" s="9"/>
      <c r="O230" s="9"/>
    </row>
    <row r="231" spans="1:15" x14ac:dyDescent="0.25">
      <c r="A231" s="125"/>
      <c r="B231" s="9"/>
      <c r="C231" s="9"/>
      <c r="D231" s="10"/>
      <c r="E231" s="11"/>
      <c r="F231" s="10"/>
      <c r="G231" s="10"/>
      <c r="H231" s="10"/>
      <c r="I231" s="10"/>
      <c r="J231" s="10"/>
      <c r="K231" s="24"/>
      <c r="L231" s="24"/>
      <c r="M231" s="9"/>
      <c r="N231" s="9"/>
      <c r="O231" s="9"/>
    </row>
    <row r="232" spans="1:15" x14ac:dyDescent="0.25">
      <c r="A232" s="125"/>
      <c r="B232" s="9"/>
      <c r="C232" s="9"/>
      <c r="D232" s="10"/>
      <c r="E232" s="11"/>
      <c r="F232" s="10"/>
      <c r="G232" s="10"/>
      <c r="H232" s="10"/>
      <c r="I232" s="10"/>
      <c r="J232" s="10"/>
      <c r="K232" s="24"/>
      <c r="L232" s="24"/>
      <c r="M232" s="9"/>
      <c r="N232" s="9"/>
      <c r="O232" s="9"/>
    </row>
    <row r="233" spans="1:15" x14ac:dyDescent="0.25">
      <c r="A233" s="125"/>
      <c r="B233" s="9"/>
      <c r="C233" s="9"/>
      <c r="D233" s="10"/>
      <c r="E233" s="11"/>
      <c r="F233" s="10"/>
      <c r="G233" s="10"/>
      <c r="H233" s="10"/>
      <c r="I233" s="10"/>
      <c r="J233" s="10"/>
      <c r="K233" s="24"/>
      <c r="L233" s="24"/>
      <c r="M233" s="9"/>
      <c r="N233" s="9"/>
      <c r="O233" s="9"/>
    </row>
    <row r="234" spans="1:15" x14ac:dyDescent="0.25">
      <c r="A234" s="125"/>
      <c r="B234" s="9"/>
      <c r="C234" s="9"/>
      <c r="D234" s="10"/>
      <c r="E234" s="11"/>
      <c r="F234" s="10"/>
      <c r="G234" s="10"/>
      <c r="H234" s="10"/>
      <c r="I234" s="10"/>
      <c r="J234" s="10"/>
      <c r="K234" s="24"/>
      <c r="L234" s="24"/>
      <c r="M234" s="9"/>
      <c r="N234" s="9"/>
      <c r="O234" s="9"/>
    </row>
    <row r="235" spans="1:15" x14ac:dyDescent="0.25">
      <c r="A235" s="125"/>
      <c r="B235" s="9"/>
      <c r="C235" s="9"/>
      <c r="D235" s="10"/>
      <c r="E235" s="11"/>
      <c r="F235" s="10"/>
      <c r="G235" s="10"/>
      <c r="H235" s="10"/>
      <c r="I235" s="10"/>
      <c r="J235" s="10"/>
      <c r="K235" s="24"/>
      <c r="L235" s="24"/>
      <c r="M235" s="9"/>
      <c r="N235" s="9"/>
      <c r="O235" s="9"/>
    </row>
    <row r="236" spans="1:15" x14ac:dyDescent="0.25">
      <c r="A236" s="125"/>
      <c r="B236" s="9"/>
      <c r="C236" s="9"/>
      <c r="D236" s="10"/>
      <c r="E236" s="11"/>
      <c r="F236" s="10"/>
      <c r="G236" s="10"/>
      <c r="H236" s="10"/>
      <c r="I236" s="10"/>
      <c r="J236" s="10"/>
      <c r="K236" s="24"/>
      <c r="L236" s="24"/>
      <c r="M236" s="9"/>
      <c r="N236" s="9"/>
      <c r="O236" s="9"/>
    </row>
    <row r="237" spans="1:15" x14ac:dyDescent="0.25">
      <c r="A237" s="125"/>
      <c r="B237" s="9"/>
      <c r="C237" s="9"/>
      <c r="D237" s="10"/>
      <c r="E237" s="11"/>
      <c r="F237" s="10"/>
      <c r="G237" s="10"/>
      <c r="H237" s="10"/>
      <c r="I237" s="10"/>
      <c r="J237" s="10"/>
      <c r="K237" s="24"/>
      <c r="L237" s="24"/>
      <c r="M237" s="9"/>
      <c r="N237" s="9"/>
      <c r="O237" s="9"/>
    </row>
    <row r="238" spans="1:15" x14ac:dyDescent="0.25">
      <c r="A238" s="125"/>
      <c r="B238" s="9"/>
      <c r="C238" s="9"/>
      <c r="D238" s="10"/>
      <c r="E238" s="11"/>
      <c r="F238" s="10"/>
      <c r="G238" s="10"/>
      <c r="H238" s="10"/>
      <c r="I238" s="10"/>
      <c r="J238" s="10"/>
      <c r="K238" s="24"/>
      <c r="L238" s="24"/>
      <c r="M238" s="9"/>
      <c r="N238" s="9"/>
      <c r="O238" s="9"/>
    </row>
    <row r="239" spans="1:15" x14ac:dyDescent="0.25">
      <c r="A239" s="125"/>
      <c r="B239" s="9"/>
      <c r="C239" s="9"/>
      <c r="D239" s="10"/>
      <c r="E239" s="11"/>
      <c r="F239" s="10"/>
      <c r="G239" s="10"/>
      <c r="H239" s="10"/>
      <c r="I239" s="10"/>
      <c r="J239" s="10"/>
      <c r="K239" s="24"/>
      <c r="L239" s="24"/>
      <c r="M239" s="9"/>
      <c r="N239" s="9"/>
      <c r="O239" s="9"/>
    </row>
    <row r="240" spans="1:15" x14ac:dyDescent="0.25">
      <c r="A240" s="125"/>
      <c r="B240" s="9"/>
      <c r="C240" s="9"/>
      <c r="D240" s="10"/>
      <c r="E240" s="11"/>
      <c r="F240" s="10"/>
      <c r="G240" s="10"/>
      <c r="H240" s="10"/>
      <c r="I240" s="10"/>
      <c r="J240" s="10"/>
      <c r="K240" s="24"/>
      <c r="L240" s="24"/>
      <c r="M240" s="9"/>
      <c r="N240" s="9"/>
      <c r="O240" s="9"/>
    </row>
    <row r="241" spans="1:15" x14ac:dyDescent="0.25">
      <c r="A241" s="125"/>
      <c r="B241" s="9"/>
      <c r="C241" s="9"/>
      <c r="D241" s="10"/>
      <c r="E241" s="11"/>
      <c r="F241" s="10"/>
      <c r="G241" s="10"/>
      <c r="H241" s="10"/>
      <c r="I241" s="10"/>
      <c r="J241" s="10"/>
      <c r="K241" s="24"/>
      <c r="L241" s="24"/>
      <c r="M241" s="9"/>
      <c r="N241" s="9"/>
      <c r="O241" s="9"/>
    </row>
    <row r="242" spans="1:15" x14ac:dyDescent="0.25">
      <c r="A242" s="125"/>
      <c r="B242" s="9"/>
      <c r="C242" s="9"/>
      <c r="D242" s="10"/>
      <c r="E242" s="11"/>
      <c r="F242" s="10"/>
      <c r="G242" s="10"/>
      <c r="H242" s="10"/>
      <c r="I242" s="10"/>
      <c r="J242" s="10"/>
      <c r="K242" s="24"/>
      <c r="L242" s="24"/>
      <c r="M242" s="9"/>
      <c r="N242" s="9"/>
      <c r="O242" s="9"/>
    </row>
    <row r="243" spans="1:15" x14ac:dyDescent="0.25">
      <c r="A243" s="125"/>
      <c r="B243" s="9"/>
      <c r="C243" s="9"/>
      <c r="D243" s="10"/>
      <c r="E243" s="11"/>
      <c r="F243" s="10"/>
      <c r="G243" s="10"/>
      <c r="H243" s="10"/>
      <c r="I243" s="10"/>
      <c r="J243" s="10"/>
      <c r="K243" s="24"/>
      <c r="L243" s="24"/>
      <c r="M243" s="9"/>
      <c r="N243" s="9"/>
      <c r="O243" s="9"/>
    </row>
    <row r="244" spans="1:15" x14ac:dyDescent="0.25">
      <c r="A244" s="125"/>
      <c r="B244" s="9"/>
      <c r="C244" s="9"/>
      <c r="D244" s="10"/>
      <c r="E244" s="11"/>
      <c r="F244" s="10"/>
      <c r="G244" s="10"/>
      <c r="H244" s="10"/>
      <c r="I244" s="10"/>
      <c r="J244" s="10"/>
      <c r="K244" s="24"/>
      <c r="L244" s="24"/>
      <c r="M244" s="9"/>
      <c r="N244" s="9"/>
      <c r="O244" s="9"/>
    </row>
    <row r="245" spans="1:15" x14ac:dyDescent="0.25">
      <c r="A245" s="125"/>
      <c r="B245" s="9"/>
      <c r="C245" s="9"/>
      <c r="D245" s="10"/>
      <c r="E245" s="11"/>
      <c r="F245" s="10"/>
      <c r="G245" s="10"/>
      <c r="H245" s="10"/>
      <c r="I245" s="10"/>
      <c r="J245" s="10"/>
      <c r="K245" s="24"/>
      <c r="L245" s="24"/>
      <c r="M245" s="9"/>
      <c r="N245" s="9"/>
      <c r="O245" s="9"/>
    </row>
    <row r="246" spans="1:15" x14ac:dyDescent="0.25">
      <c r="A246" s="125"/>
      <c r="B246" s="9"/>
      <c r="C246" s="9"/>
      <c r="D246" s="10"/>
      <c r="E246" s="11"/>
      <c r="F246" s="10"/>
      <c r="G246" s="10"/>
      <c r="H246" s="10"/>
      <c r="I246" s="10"/>
      <c r="J246" s="10"/>
      <c r="K246" s="24"/>
      <c r="L246" s="24"/>
      <c r="M246" s="9"/>
      <c r="N246" s="9"/>
      <c r="O246" s="9"/>
    </row>
    <row r="247" spans="1:15" x14ac:dyDescent="0.25">
      <c r="A247" s="125"/>
      <c r="B247" s="9"/>
      <c r="C247" s="9"/>
      <c r="D247" s="10"/>
      <c r="E247" s="11"/>
      <c r="F247" s="10"/>
      <c r="G247" s="10"/>
      <c r="H247" s="10"/>
      <c r="I247" s="10"/>
      <c r="J247" s="10"/>
      <c r="K247" s="24"/>
      <c r="L247" s="24"/>
      <c r="M247" s="9"/>
      <c r="N247" s="9"/>
      <c r="O247" s="9"/>
    </row>
    <row r="248" spans="1:15" x14ac:dyDescent="0.25">
      <c r="A248" s="125"/>
      <c r="B248" s="9"/>
      <c r="C248" s="9"/>
      <c r="D248" s="10"/>
      <c r="E248" s="11"/>
      <c r="F248" s="10"/>
      <c r="G248" s="10"/>
      <c r="H248" s="10"/>
      <c r="I248" s="10"/>
      <c r="J248" s="10"/>
      <c r="K248" s="24"/>
      <c r="L248" s="24"/>
      <c r="M248" s="9"/>
      <c r="N248" s="9"/>
      <c r="O248" s="9"/>
    </row>
    <row r="249" spans="1:15" x14ac:dyDescent="0.25">
      <c r="A249" s="125"/>
      <c r="B249" s="9"/>
      <c r="C249" s="9"/>
      <c r="D249" s="10"/>
      <c r="E249" s="11"/>
      <c r="F249" s="10"/>
      <c r="G249" s="10"/>
      <c r="H249" s="10"/>
      <c r="I249" s="10"/>
      <c r="J249" s="10"/>
      <c r="K249" s="24"/>
      <c r="L249" s="24"/>
      <c r="M249" s="9"/>
      <c r="N249" s="9"/>
      <c r="O249" s="9"/>
    </row>
    <row r="250" spans="1:15" x14ac:dyDescent="0.25">
      <c r="A250" s="125"/>
      <c r="B250" s="9"/>
      <c r="C250" s="9"/>
      <c r="D250" s="10"/>
      <c r="E250" s="11"/>
      <c r="F250" s="10"/>
      <c r="G250" s="10"/>
      <c r="H250" s="10"/>
      <c r="I250" s="10"/>
      <c r="J250" s="10"/>
      <c r="K250" s="24"/>
      <c r="L250" s="24"/>
      <c r="M250" s="9"/>
      <c r="N250" s="9"/>
      <c r="O250" s="9"/>
    </row>
    <row r="251" spans="1:15" x14ac:dyDescent="0.25">
      <c r="A251" s="125"/>
      <c r="B251" s="9"/>
      <c r="C251" s="9"/>
      <c r="D251" s="10"/>
      <c r="E251" s="11"/>
      <c r="F251" s="10"/>
      <c r="G251" s="10"/>
      <c r="H251" s="10"/>
      <c r="I251" s="10"/>
      <c r="J251" s="10"/>
      <c r="K251" s="24"/>
      <c r="L251" s="24"/>
      <c r="M251" s="9"/>
      <c r="N251" s="9"/>
      <c r="O251" s="9"/>
    </row>
    <row r="252" spans="1:15" x14ac:dyDescent="0.25">
      <c r="A252" s="125"/>
      <c r="B252" s="9"/>
      <c r="C252" s="9"/>
      <c r="D252" s="10"/>
      <c r="E252" s="11"/>
      <c r="F252" s="10"/>
      <c r="G252" s="10"/>
      <c r="H252" s="10"/>
      <c r="I252" s="10"/>
      <c r="J252" s="10"/>
      <c r="K252" s="24"/>
      <c r="L252" s="24"/>
      <c r="M252" s="9"/>
      <c r="N252" s="9"/>
      <c r="O252" s="9"/>
    </row>
    <row r="253" spans="1:15" x14ac:dyDescent="0.25">
      <c r="A253" s="125"/>
      <c r="B253" s="9"/>
      <c r="C253" s="9"/>
      <c r="D253" s="10"/>
      <c r="E253" s="11"/>
      <c r="F253" s="10"/>
      <c r="G253" s="10"/>
      <c r="H253" s="10"/>
      <c r="I253" s="10"/>
      <c r="J253" s="10"/>
      <c r="K253" s="24"/>
      <c r="L253" s="24"/>
      <c r="M253" s="9"/>
      <c r="N253" s="9"/>
      <c r="O253" s="9"/>
    </row>
  </sheetData>
  <pageMargins left="0.23622047244094491" right="0.23622047244094491" top="0.74803149606299213" bottom="0.74803149606299213" header="0.31496062992125984" footer="0.31496062992125984"/>
  <pageSetup scale="58" firstPageNumber="0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zoomScale="78" zoomScaleNormal="78" workbookViewId="0">
      <selection activeCell="B40" sqref="B40"/>
    </sheetView>
  </sheetViews>
  <sheetFormatPr defaultRowHeight="15" x14ac:dyDescent="0.25"/>
  <cols>
    <col min="1" max="1" width="33.42578125" customWidth="1"/>
    <col min="2" max="2" width="14" customWidth="1"/>
    <col min="3" max="3" width="12" customWidth="1"/>
    <col min="4" max="4" width="28.5703125" customWidth="1"/>
    <col min="5" max="5" width="15.140625" customWidth="1"/>
  </cols>
  <sheetData>
    <row r="1" spans="1:5" x14ac:dyDescent="0.25">
      <c r="A1" s="132" t="s">
        <v>336</v>
      </c>
      <c r="B1" s="132"/>
      <c r="C1" s="132"/>
      <c r="D1" s="102"/>
    </row>
    <row r="2" spans="1:5" x14ac:dyDescent="0.25">
      <c r="A2" s="60" t="s">
        <v>337</v>
      </c>
      <c r="B2" s="61"/>
      <c r="C2" s="61"/>
    </row>
    <row r="3" spans="1:5" x14ac:dyDescent="0.25">
      <c r="A3" s="101"/>
    </row>
    <row r="4" spans="1:5" ht="15.75" thickBot="1" x14ac:dyDescent="0.3">
      <c r="A4" s="7" t="s">
        <v>338</v>
      </c>
      <c r="C4" s="62">
        <f>'Reco Oct 17'!E23</f>
        <v>45078.9854545454</v>
      </c>
    </row>
    <row r="6" spans="1:5" x14ac:dyDescent="0.25">
      <c r="A6" s="7" t="s">
        <v>304</v>
      </c>
      <c r="D6" s="7" t="s">
        <v>306</v>
      </c>
    </row>
    <row r="7" spans="1:5" x14ac:dyDescent="0.25">
      <c r="A7" s="63" t="s">
        <v>7</v>
      </c>
      <c r="B7" s="64">
        <f>'AGM Summary 2018'!J4+'AGM Summary 2018'!K4</f>
        <v>0</v>
      </c>
      <c r="D7" t="s">
        <v>5</v>
      </c>
      <c r="E7" s="65">
        <f>'AGM Summary 2018'!J18+'AGM Summary 2018'!K18</f>
        <v>884.74</v>
      </c>
    </row>
    <row r="8" spans="1:5" x14ac:dyDescent="0.25">
      <c r="A8" t="s">
        <v>5</v>
      </c>
      <c r="B8" s="64">
        <f>'AGM Summary 2018'!J5+'AGM Summary 2018'!K5</f>
        <v>4904.54</v>
      </c>
      <c r="D8" t="s">
        <v>339</v>
      </c>
      <c r="E8" s="64">
        <f>'AGM Summary 2018'!J19+'AGM Summary 2018'!K19</f>
        <v>541.59</v>
      </c>
    </row>
    <row r="9" spans="1:5" x14ac:dyDescent="0.25">
      <c r="A9" t="s">
        <v>340</v>
      </c>
      <c r="B9" s="64">
        <f>'AGM Summary 2018'!J6+'AGM Summary 2018'!K6</f>
        <v>181.82</v>
      </c>
      <c r="D9" t="s">
        <v>341</v>
      </c>
      <c r="E9" s="64">
        <f>'AGM Summary 2018'!J20+'AGM Summary 2018'!K20</f>
        <v>31.2</v>
      </c>
    </row>
    <row r="10" spans="1:5" x14ac:dyDescent="0.25">
      <c r="A10" t="s">
        <v>324</v>
      </c>
      <c r="B10" s="64">
        <f>'AGM Summary 2018'!J7+'AGM Summary 2018'!K7</f>
        <v>0</v>
      </c>
      <c r="D10" t="s">
        <v>342</v>
      </c>
      <c r="E10" s="64">
        <f>'AGM Summary 2018'!J23+'AGM Summary 2018'!K23</f>
        <v>0</v>
      </c>
    </row>
    <row r="11" spans="1:5" x14ac:dyDescent="0.25">
      <c r="A11" t="s">
        <v>192</v>
      </c>
      <c r="B11" s="64">
        <f>'AGM Summary 2018'!J8+'AGM Summary 2018'!K8</f>
        <v>0</v>
      </c>
      <c r="D11" t="s">
        <v>343</v>
      </c>
      <c r="E11" s="64">
        <f>'AGM Summary 2018'!J22+'AGM Summary 2018'!K22</f>
        <v>177.5</v>
      </c>
    </row>
    <row r="12" spans="1:5" x14ac:dyDescent="0.25">
      <c r="A12" t="s">
        <v>343</v>
      </c>
      <c r="B12" s="64">
        <f>'AGM Summary 2018'!J10+'AGM Summary 2018'!K10</f>
        <v>514.49</v>
      </c>
      <c r="D12" t="s">
        <v>192</v>
      </c>
      <c r="E12" s="64">
        <f>'AGM Summary 2018'!J24+'AGM Summary 2018'!K24</f>
        <v>20.91</v>
      </c>
    </row>
    <row r="13" spans="1:5" x14ac:dyDescent="0.25">
      <c r="A13" t="s">
        <v>9</v>
      </c>
      <c r="B13" s="64">
        <f>'AGM Summary 2018'!J9+'AGM Summary 2018'!K9</f>
        <v>0</v>
      </c>
      <c r="D13" t="s">
        <v>344</v>
      </c>
      <c r="E13" s="64">
        <f>'AGM Summary 2018'!J21+'AGM Summary 2018'!K21</f>
        <v>0</v>
      </c>
    </row>
    <row r="14" spans="1:5" x14ac:dyDescent="0.25">
      <c r="A14" t="s">
        <v>12</v>
      </c>
      <c r="B14" s="64">
        <f>'AGM Summary 2018'!J14+'AGM Summary 2018'!K14</f>
        <v>0</v>
      </c>
      <c r="D14" t="s">
        <v>345</v>
      </c>
      <c r="E14" s="64">
        <f>'AGM Summary 2018'!J25+'AGM Summary 2018'!K25</f>
        <v>10</v>
      </c>
    </row>
    <row r="15" spans="1:5" x14ac:dyDescent="0.25">
      <c r="A15" t="s">
        <v>11</v>
      </c>
      <c r="B15" s="64">
        <f>'AGM Summary 2018'!J11+'AGM Summary 2018'!K11</f>
        <v>0</v>
      </c>
      <c r="D15" t="s">
        <v>11</v>
      </c>
      <c r="E15" s="64">
        <f>'AGM Summary 2018'!J27+'AGM Summary 2018'!K27</f>
        <v>291.89999999999998</v>
      </c>
    </row>
    <row r="16" spans="1:5" x14ac:dyDescent="0.25">
      <c r="A16" t="s">
        <v>346</v>
      </c>
      <c r="B16" s="64">
        <f>'AGM Summary 2018'!J12+'AGM Summary 2018'!K12</f>
        <v>0</v>
      </c>
      <c r="D16" s="66" t="s">
        <v>4</v>
      </c>
      <c r="E16" s="67">
        <f>'AGM Summary 2018'!J26+'AGM Summary 2018'!K26</f>
        <v>162.02999999999997</v>
      </c>
    </row>
    <row r="17" spans="1:5" x14ac:dyDescent="0.25">
      <c r="A17" s="66" t="s">
        <v>4</v>
      </c>
      <c r="B17" s="67">
        <f>'AGM Summary 2018'!J13+'AGM Summary 2018'!K13</f>
        <v>556.09</v>
      </c>
      <c r="E17" s="64"/>
    </row>
    <row r="18" spans="1:5" ht="15.75" thickBot="1" x14ac:dyDescent="0.3">
      <c r="B18" s="68">
        <f>SUM(B7:B17)</f>
        <v>6156.94</v>
      </c>
      <c r="C18" s="7"/>
      <c r="E18" s="69">
        <f>SUM(E7:E17)</f>
        <v>2119.87</v>
      </c>
    </row>
    <row r="19" spans="1:5" ht="15.75" thickTop="1" x14ac:dyDescent="0.25">
      <c r="A19" s="7"/>
      <c r="B19" s="70"/>
      <c r="D19" s="7"/>
    </row>
    <row r="20" spans="1:5" ht="15.75" thickBot="1" x14ac:dyDescent="0.3">
      <c r="A20" s="71" t="s">
        <v>347</v>
      </c>
      <c r="B20" s="72"/>
      <c r="C20" s="73">
        <f>C4+B18-E18</f>
        <v>49116.0554545454</v>
      </c>
      <c r="E20" s="64"/>
    </row>
    <row r="21" spans="1:5" ht="15.75" thickTop="1" x14ac:dyDescent="0.25">
      <c r="A21" s="7"/>
      <c r="B21" s="70"/>
      <c r="D21" s="74" t="s">
        <v>348</v>
      </c>
      <c r="E21" s="38">
        <f>Payments!D188</f>
        <v>23</v>
      </c>
    </row>
    <row r="22" spans="1:5" x14ac:dyDescent="0.25">
      <c r="A22" s="7"/>
      <c r="B22" s="70"/>
      <c r="D22" s="1"/>
      <c r="E22" s="38"/>
    </row>
    <row r="23" spans="1:5" x14ac:dyDescent="0.25">
      <c r="D23" s="61" t="s">
        <v>349</v>
      </c>
      <c r="E23" s="76">
        <f>C20+E21</f>
        <v>49139.0554545454</v>
      </c>
    </row>
    <row r="25" spans="1:5" x14ac:dyDescent="0.25">
      <c r="A25" s="61" t="s">
        <v>350</v>
      </c>
      <c r="D25" s="61" t="s">
        <v>351</v>
      </c>
    </row>
    <row r="26" spans="1:5" x14ac:dyDescent="0.25">
      <c r="A26" s="133" t="s">
        <v>352</v>
      </c>
      <c r="B26" s="133"/>
      <c r="D26" s="133" t="s">
        <v>353</v>
      </c>
      <c r="E26" s="133"/>
    </row>
    <row r="27" spans="1:5" x14ac:dyDescent="0.25">
      <c r="A27" t="s">
        <v>354</v>
      </c>
      <c r="B27" s="64">
        <v>54584.81</v>
      </c>
      <c r="D27" t="s">
        <v>354</v>
      </c>
      <c r="E27" s="64">
        <v>39686.94</v>
      </c>
    </row>
    <row r="28" spans="1:5" x14ac:dyDescent="0.25">
      <c r="A28" t="s">
        <v>12</v>
      </c>
      <c r="B28" s="64">
        <v>0</v>
      </c>
      <c r="D28" t="s">
        <v>12</v>
      </c>
      <c r="E28" s="64">
        <v>0</v>
      </c>
    </row>
    <row r="29" spans="1:5" ht="15.75" thickBot="1" x14ac:dyDescent="0.3">
      <c r="A29" s="77" t="s">
        <v>355</v>
      </c>
      <c r="B29" s="69">
        <f>B27+B28</f>
        <v>54584.81</v>
      </c>
      <c r="D29" s="77" t="s">
        <v>347</v>
      </c>
      <c r="E29" s="69">
        <f>E27+E28</f>
        <v>39686.94</v>
      </c>
    </row>
    <row r="30" spans="1:5" ht="15.75" thickTop="1" x14ac:dyDescent="0.25"/>
    <row r="31" spans="1:5" x14ac:dyDescent="0.25">
      <c r="B31" s="90"/>
    </row>
    <row r="32" spans="1:5" x14ac:dyDescent="0.25">
      <c r="A32" s="92"/>
      <c r="B32" s="96"/>
      <c r="D32" s="89" t="s">
        <v>356</v>
      </c>
    </row>
    <row r="33" spans="4:5" x14ac:dyDescent="0.25">
      <c r="D33" t="s">
        <v>357</v>
      </c>
    </row>
    <row r="34" spans="4:5" x14ac:dyDescent="0.25">
      <c r="D34" t="s">
        <v>358</v>
      </c>
      <c r="E34" s="90">
        <v>60000</v>
      </c>
    </row>
    <row r="35" spans="4:5" x14ac:dyDescent="0.25">
      <c r="D35" t="s">
        <v>359</v>
      </c>
      <c r="E35" s="90">
        <v>0</v>
      </c>
    </row>
    <row r="36" spans="4:5" ht="15.75" thickBot="1" x14ac:dyDescent="0.3">
      <c r="D36" s="92" t="s">
        <v>347</v>
      </c>
      <c r="E36" s="91">
        <v>60000</v>
      </c>
    </row>
    <row r="37" spans="4:5" ht="15.75" thickTop="1" x14ac:dyDescent="0.25"/>
  </sheetData>
  <mergeCells count="3">
    <mergeCell ref="A1:C1"/>
    <mergeCell ref="A26:B26"/>
    <mergeCell ref="D26:E26"/>
  </mergeCells>
  <pageMargins left="0.25" right="0.25" top="0.75" bottom="0.75" header="0.3" footer="0.3"/>
  <pageSetup paperSize="9" scale="85" firstPageNumber="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zoomScale="78" zoomScaleNormal="78" workbookViewId="0">
      <selection activeCell="D41" sqref="D41"/>
    </sheetView>
  </sheetViews>
  <sheetFormatPr defaultRowHeight="15" x14ac:dyDescent="0.25"/>
  <cols>
    <col min="1" max="1" width="37" customWidth="1"/>
    <col min="2" max="2" width="14" customWidth="1"/>
    <col min="3" max="3" width="14.5703125" customWidth="1"/>
    <col min="4" max="4" width="31.7109375" customWidth="1"/>
    <col min="5" max="5" width="13.42578125" customWidth="1"/>
  </cols>
  <sheetData>
    <row r="1" spans="1:5" x14ac:dyDescent="0.25">
      <c r="A1" s="132" t="s">
        <v>336</v>
      </c>
      <c r="B1" s="132"/>
      <c r="C1" s="132"/>
      <c r="D1" s="102"/>
    </row>
    <row r="2" spans="1:5" x14ac:dyDescent="0.25">
      <c r="A2" s="60">
        <v>43009</v>
      </c>
      <c r="B2" s="61"/>
      <c r="C2" s="61"/>
    </row>
    <row r="4" spans="1:5" ht="15.75" thickBot="1" x14ac:dyDescent="0.3">
      <c r="A4" s="7" t="s">
        <v>338</v>
      </c>
      <c r="C4" s="62">
        <f>'Reco Sep 17 '!C20</f>
        <v>42714.975454545398</v>
      </c>
    </row>
    <row r="6" spans="1:5" x14ac:dyDescent="0.25">
      <c r="A6" s="7" t="s">
        <v>304</v>
      </c>
      <c r="D6" s="7" t="s">
        <v>306</v>
      </c>
    </row>
    <row r="7" spans="1:5" x14ac:dyDescent="0.25">
      <c r="A7" s="63" t="s">
        <v>7</v>
      </c>
      <c r="B7" s="64">
        <f>'AGM Summary 2018'!I4</f>
        <v>136.36000000000001</v>
      </c>
      <c r="D7" t="s">
        <v>5</v>
      </c>
      <c r="E7" s="65">
        <f>'AGM Summary 2018'!I18</f>
        <v>39.950000000000003</v>
      </c>
    </row>
    <row r="8" spans="1:5" x14ac:dyDescent="0.25">
      <c r="A8" t="s">
        <v>5</v>
      </c>
      <c r="B8" s="64">
        <f>'AGM Summary 2018'!I5</f>
        <v>1309.0899999999999</v>
      </c>
      <c r="D8" t="s">
        <v>339</v>
      </c>
      <c r="E8" s="64">
        <f>'AGM Summary 2018'!I19</f>
        <v>0</v>
      </c>
    </row>
    <row r="9" spans="1:5" x14ac:dyDescent="0.25">
      <c r="A9" t="s">
        <v>340</v>
      </c>
      <c r="B9" s="64">
        <f>'AGM Summary 2018'!I6</f>
        <v>0</v>
      </c>
      <c r="D9" t="s">
        <v>341</v>
      </c>
      <c r="E9" s="64">
        <f>'AGM Summary 2018'!I20</f>
        <v>54.59</v>
      </c>
    </row>
    <row r="10" spans="1:5" x14ac:dyDescent="0.25">
      <c r="A10" t="s">
        <v>324</v>
      </c>
      <c r="B10" s="64">
        <f>'AGM Summary 2018'!I7</f>
        <v>0</v>
      </c>
      <c r="D10" t="s">
        <v>342</v>
      </c>
      <c r="E10" s="64">
        <f>'AGM Summary 2018'!I23</f>
        <v>907.47</v>
      </c>
    </row>
    <row r="11" spans="1:5" x14ac:dyDescent="0.25">
      <c r="A11" t="s">
        <v>192</v>
      </c>
      <c r="B11" s="64">
        <f>'AGM Summary 2018'!I8</f>
        <v>0</v>
      </c>
      <c r="D11" t="s">
        <v>343</v>
      </c>
      <c r="E11" s="64">
        <f>'AGM Summary 2018'!I22</f>
        <v>0</v>
      </c>
    </row>
    <row r="12" spans="1:5" x14ac:dyDescent="0.25">
      <c r="A12" t="s">
        <v>343</v>
      </c>
      <c r="B12" s="64">
        <f>'AGM Summary 2018'!I10</f>
        <v>2310.0100000000002</v>
      </c>
      <c r="D12" t="s">
        <v>192</v>
      </c>
      <c r="E12" s="64">
        <f>'AGM Summary 2018'!I24</f>
        <v>0</v>
      </c>
    </row>
    <row r="13" spans="1:5" x14ac:dyDescent="0.25">
      <c r="A13" t="s">
        <v>9</v>
      </c>
      <c r="B13" s="64">
        <f>'AGM Summary 2018'!I9</f>
        <v>0</v>
      </c>
      <c r="D13" t="s">
        <v>344</v>
      </c>
      <c r="E13" s="64">
        <f>'AGM Summary 2018'!I21</f>
        <v>0</v>
      </c>
    </row>
    <row r="14" spans="1:5" x14ac:dyDescent="0.25">
      <c r="A14" t="s">
        <v>12</v>
      </c>
      <c r="B14" s="64">
        <f>'AGM Summary 2018'!I14</f>
        <v>0</v>
      </c>
      <c r="D14" t="s">
        <v>345</v>
      </c>
      <c r="E14" s="64">
        <f>'AGM Summary 2018'!I25</f>
        <v>5</v>
      </c>
    </row>
    <row r="15" spans="1:5" x14ac:dyDescent="0.25">
      <c r="A15" t="s">
        <v>11</v>
      </c>
      <c r="B15" s="64">
        <f>'AGM Summary 2018'!I11</f>
        <v>0</v>
      </c>
      <c r="D15" t="s">
        <v>11</v>
      </c>
      <c r="E15" s="64">
        <f>'AGM Summary 2018'!I27</f>
        <v>663</v>
      </c>
    </row>
    <row r="16" spans="1:5" x14ac:dyDescent="0.25">
      <c r="A16" t="s">
        <v>346</v>
      </c>
      <c r="B16" s="64">
        <f>'AGM Summary 2018'!I12</f>
        <v>0</v>
      </c>
      <c r="D16" s="66" t="s">
        <v>4</v>
      </c>
      <c r="E16" s="67">
        <f>'AGM Summary 2018'!I26</f>
        <v>96.98</v>
      </c>
    </row>
    <row r="17" spans="1:5" x14ac:dyDescent="0.25">
      <c r="A17" s="66" t="s">
        <v>4</v>
      </c>
      <c r="B17" s="67">
        <f>'AGM Summary 2018'!I13</f>
        <v>375.53999999999996</v>
      </c>
      <c r="E17" s="64"/>
    </row>
    <row r="18" spans="1:5" ht="15.75" thickBot="1" x14ac:dyDescent="0.3">
      <c r="B18" s="68">
        <f>SUM(B7:B17)</f>
        <v>4131</v>
      </c>
      <c r="C18" s="7"/>
      <c r="E18" s="69">
        <f>SUM(E7:E17)</f>
        <v>1766.99</v>
      </c>
    </row>
    <row r="19" spans="1:5" ht="15.75" thickTop="1" x14ac:dyDescent="0.25">
      <c r="A19" s="7"/>
      <c r="B19" s="70"/>
      <c r="D19" s="7"/>
    </row>
    <row r="20" spans="1:5" ht="15.75" thickBot="1" x14ac:dyDescent="0.3">
      <c r="A20" s="71" t="s">
        <v>347</v>
      </c>
      <c r="B20" s="72"/>
      <c r="C20" s="73">
        <f>C4+B18-E18</f>
        <v>45078.9854545454</v>
      </c>
      <c r="E20" s="64"/>
    </row>
    <row r="21" spans="1:5" ht="15.75" thickTop="1" x14ac:dyDescent="0.25">
      <c r="A21" s="7"/>
      <c r="B21" s="70"/>
      <c r="D21" s="74" t="s">
        <v>348</v>
      </c>
      <c r="E21" s="38"/>
    </row>
    <row r="22" spans="1:5" x14ac:dyDescent="0.25">
      <c r="A22" s="7"/>
      <c r="B22" s="70"/>
      <c r="D22" s="1"/>
      <c r="E22" s="38"/>
    </row>
    <row r="23" spans="1:5" x14ac:dyDescent="0.25">
      <c r="D23" s="61" t="s">
        <v>349</v>
      </c>
      <c r="E23" s="76">
        <f>C20+E21</f>
        <v>45078.9854545454</v>
      </c>
    </row>
    <row r="25" spans="1:5" x14ac:dyDescent="0.25">
      <c r="A25" s="61" t="s">
        <v>350</v>
      </c>
      <c r="D25" s="61" t="s">
        <v>351</v>
      </c>
    </row>
    <row r="26" spans="1:5" x14ac:dyDescent="0.25">
      <c r="A26" s="133" t="s">
        <v>360</v>
      </c>
      <c r="B26" s="133"/>
      <c r="D26" s="133" t="s">
        <v>353</v>
      </c>
      <c r="E26" s="133"/>
    </row>
    <row r="27" spans="1:5" x14ac:dyDescent="0.25">
      <c r="A27" t="s">
        <v>354</v>
      </c>
      <c r="B27" s="64">
        <v>54584.81</v>
      </c>
      <c r="D27" t="s">
        <v>354</v>
      </c>
      <c r="E27" s="64">
        <v>39686.94</v>
      </c>
    </row>
    <row r="28" spans="1:5" x14ac:dyDescent="0.25">
      <c r="A28" t="s">
        <v>12</v>
      </c>
      <c r="B28" s="64">
        <v>0</v>
      </c>
      <c r="D28" t="s">
        <v>12</v>
      </c>
      <c r="E28" s="64">
        <v>0</v>
      </c>
    </row>
    <row r="29" spans="1:5" ht="15.75" thickBot="1" x14ac:dyDescent="0.3">
      <c r="A29" s="77" t="s">
        <v>361</v>
      </c>
      <c r="B29" s="69">
        <f>B27+B28</f>
        <v>54584.81</v>
      </c>
      <c r="D29" s="77" t="s">
        <v>347</v>
      </c>
      <c r="E29" s="69">
        <f>E27+E28</f>
        <v>39686.94</v>
      </c>
    </row>
    <row r="30" spans="1:5" ht="15.75" thickTop="1" x14ac:dyDescent="0.25"/>
    <row r="31" spans="1:5" x14ac:dyDescent="0.25">
      <c r="B31" s="90"/>
    </row>
    <row r="32" spans="1:5" x14ac:dyDescent="0.25">
      <c r="A32" s="92"/>
      <c r="B32" s="96"/>
      <c r="D32" s="89" t="s">
        <v>356</v>
      </c>
    </row>
    <row r="33" spans="4:5" x14ac:dyDescent="0.25">
      <c r="D33" t="s">
        <v>357</v>
      </c>
    </row>
    <row r="34" spans="4:5" x14ac:dyDescent="0.25">
      <c r="D34" t="s">
        <v>358</v>
      </c>
      <c r="E34" s="90">
        <v>60000</v>
      </c>
    </row>
    <row r="35" spans="4:5" x14ac:dyDescent="0.25">
      <c r="D35" t="s">
        <v>359</v>
      </c>
      <c r="E35" s="90">
        <v>0</v>
      </c>
    </row>
    <row r="36" spans="4:5" ht="15.75" thickBot="1" x14ac:dyDescent="0.3">
      <c r="D36" s="92" t="s">
        <v>347</v>
      </c>
      <c r="E36" s="91">
        <v>60000</v>
      </c>
    </row>
    <row r="37" spans="4:5" ht="15.75" thickTop="1" x14ac:dyDescent="0.25"/>
  </sheetData>
  <mergeCells count="3">
    <mergeCell ref="A1:C1"/>
    <mergeCell ref="A26:B26"/>
    <mergeCell ref="D26:E26"/>
  </mergeCells>
  <pageMargins left="0.25" right="0.25" top="0.75" bottom="0.75" header="0.3" footer="0.3"/>
  <pageSetup paperSize="9" scale="85" firstPageNumber="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zoomScale="78" zoomScaleNormal="78" workbookViewId="0">
      <selection activeCell="A32" sqref="A32"/>
    </sheetView>
  </sheetViews>
  <sheetFormatPr defaultRowHeight="15" x14ac:dyDescent="0.25"/>
  <cols>
    <col min="1" max="1" width="37" customWidth="1"/>
    <col min="2" max="2" width="14" customWidth="1"/>
    <col min="3" max="3" width="14.5703125" customWidth="1"/>
    <col min="4" max="4" width="31.7109375" customWidth="1"/>
    <col min="5" max="5" width="13.42578125" customWidth="1"/>
  </cols>
  <sheetData>
    <row r="1" spans="1:5" x14ac:dyDescent="0.25">
      <c r="A1" s="132" t="s">
        <v>336</v>
      </c>
      <c r="B1" s="132"/>
      <c r="C1" s="132"/>
      <c r="D1" s="102"/>
    </row>
    <row r="2" spans="1:5" x14ac:dyDescent="0.25">
      <c r="A2" s="60">
        <v>42979</v>
      </c>
      <c r="B2" s="61"/>
      <c r="C2" s="61"/>
    </row>
    <row r="4" spans="1:5" ht="15.75" thickBot="1" x14ac:dyDescent="0.3">
      <c r="A4" s="7" t="s">
        <v>338</v>
      </c>
      <c r="C4" s="62">
        <f>'Reco Aug 17'!C20</f>
        <v>102278.91545454539</v>
      </c>
    </row>
    <row r="6" spans="1:5" x14ac:dyDescent="0.25">
      <c r="A6" s="7" t="s">
        <v>304</v>
      </c>
      <c r="D6" s="7" t="s">
        <v>306</v>
      </c>
    </row>
    <row r="7" spans="1:5" x14ac:dyDescent="0.25">
      <c r="A7" s="63" t="s">
        <v>7</v>
      </c>
      <c r="B7" s="64">
        <f>'AGM Summary 2018'!H4</f>
        <v>1204.52</v>
      </c>
      <c r="D7" t="s">
        <v>5</v>
      </c>
      <c r="E7" s="65">
        <f>'AGM Summary 2018'!H18</f>
        <v>0</v>
      </c>
    </row>
    <row r="8" spans="1:5" x14ac:dyDescent="0.25">
      <c r="A8" t="s">
        <v>5</v>
      </c>
      <c r="B8" s="64">
        <f>'AGM Summary 2018'!H5</f>
        <v>1059.5900000000001</v>
      </c>
      <c r="D8" t="s">
        <v>339</v>
      </c>
      <c r="E8" s="64">
        <f>'AGM Summary 2018'!H19</f>
        <v>544.69000000000005</v>
      </c>
    </row>
    <row r="9" spans="1:5" x14ac:dyDescent="0.25">
      <c r="A9" t="s">
        <v>340</v>
      </c>
      <c r="B9" s="64">
        <f>Receipts!G187</f>
        <v>90.91</v>
      </c>
      <c r="D9" t="s">
        <v>341</v>
      </c>
      <c r="E9" s="64">
        <f>'AGM Summary 2018'!H20</f>
        <v>0</v>
      </c>
    </row>
    <row r="10" spans="1:5" x14ac:dyDescent="0.25">
      <c r="A10" t="s">
        <v>324</v>
      </c>
      <c r="B10" s="64">
        <f>'AGM Summary 2018'!H7</f>
        <v>0</v>
      </c>
      <c r="D10" t="s">
        <v>342</v>
      </c>
      <c r="E10" s="64">
        <f>'AGM Summary 2018'!H23</f>
        <v>0</v>
      </c>
    </row>
    <row r="11" spans="1:5" x14ac:dyDescent="0.25">
      <c r="A11" t="s">
        <v>192</v>
      </c>
      <c r="B11" s="64">
        <f>'AGM Summary 2018'!H8</f>
        <v>181.82</v>
      </c>
      <c r="D11" t="s">
        <v>343</v>
      </c>
      <c r="E11" s="64">
        <f>'AGM Summary 2018'!H22</f>
        <v>134.94999999999999</v>
      </c>
    </row>
    <row r="12" spans="1:5" x14ac:dyDescent="0.25">
      <c r="A12" t="s">
        <v>343</v>
      </c>
      <c r="B12" s="64">
        <f>'AGM Summary 2018'!H10</f>
        <v>1943.96</v>
      </c>
      <c r="D12" t="s">
        <v>192</v>
      </c>
      <c r="E12" s="64">
        <f>'AGM Summary 2018'!H24</f>
        <v>0</v>
      </c>
    </row>
    <row r="13" spans="1:5" x14ac:dyDescent="0.25">
      <c r="A13" t="s">
        <v>9</v>
      </c>
      <c r="B13" s="64">
        <f>'AGM Summary 2018'!H9</f>
        <v>0</v>
      </c>
      <c r="D13" t="s">
        <v>344</v>
      </c>
      <c r="E13" s="64">
        <f>'AGM Summary 2018'!H21</f>
        <v>0</v>
      </c>
    </row>
    <row r="14" spans="1:5" x14ac:dyDescent="0.25">
      <c r="A14" t="s">
        <v>12</v>
      </c>
      <c r="B14" s="64">
        <f>'AGM Summary 2018'!H14</f>
        <v>44.62</v>
      </c>
      <c r="D14" t="s">
        <v>345</v>
      </c>
      <c r="E14" s="64">
        <f>'AGM Summary 2018'!H25</f>
        <v>5</v>
      </c>
    </row>
    <row r="15" spans="1:5" x14ac:dyDescent="0.25">
      <c r="A15" t="s">
        <v>11</v>
      </c>
      <c r="B15" s="64">
        <f>'AGM Summary 2018'!H11</f>
        <v>0</v>
      </c>
      <c r="D15" t="s">
        <v>11</v>
      </c>
      <c r="E15" s="64">
        <f>'AGM Summary 2018'!H27</f>
        <v>63785.93</v>
      </c>
    </row>
    <row r="16" spans="1:5" x14ac:dyDescent="0.25">
      <c r="A16" t="s">
        <v>346</v>
      </c>
      <c r="B16" s="64">
        <f>'AGM Summary 2018'!H12</f>
        <v>0</v>
      </c>
      <c r="D16" s="66" t="s">
        <v>4</v>
      </c>
      <c r="E16" s="67">
        <f>'AGM Summary 2018'!H26</f>
        <v>66.89</v>
      </c>
    </row>
    <row r="17" spans="1:5" x14ac:dyDescent="0.25">
      <c r="A17" s="66" t="s">
        <v>4</v>
      </c>
      <c r="B17" s="67">
        <f>'AGM Summary 2018'!H13</f>
        <v>448.09999999999991</v>
      </c>
      <c r="E17" s="64"/>
    </row>
    <row r="18" spans="1:5" ht="15.75" thickBot="1" x14ac:dyDescent="0.3">
      <c r="B18" s="68">
        <f>SUM(B7:B17)</f>
        <v>4973.5200000000004</v>
      </c>
      <c r="C18" s="7"/>
      <c r="E18" s="69">
        <f>SUM(E7:E17)</f>
        <v>64537.46</v>
      </c>
    </row>
    <row r="19" spans="1:5" ht="15.75" thickTop="1" x14ac:dyDescent="0.25">
      <c r="A19" s="7"/>
      <c r="B19" s="70"/>
      <c r="D19" s="7"/>
    </row>
    <row r="20" spans="1:5" ht="15.75" thickBot="1" x14ac:dyDescent="0.3">
      <c r="A20" s="71" t="s">
        <v>347</v>
      </c>
      <c r="B20" s="72"/>
      <c r="C20" s="73">
        <f>C4+B18-E18</f>
        <v>42714.975454545398</v>
      </c>
      <c r="E20" s="64"/>
    </row>
    <row r="21" spans="1:5" ht="15.75" thickTop="1" x14ac:dyDescent="0.25">
      <c r="A21" s="7"/>
      <c r="B21" s="70"/>
      <c r="D21" s="74" t="s">
        <v>348</v>
      </c>
      <c r="E21" s="38"/>
    </row>
    <row r="22" spans="1:5" x14ac:dyDescent="0.25">
      <c r="A22" s="7"/>
      <c r="B22" s="70"/>
      <c r="D22" s="1"/>
      <c r="E22" s="38"/>
    </row>
    <row r="23" spans="1:5" x14ac:dyDescent="0.25">
      <c r="D23" s="61" t="s">
        <v>349</v>
      </c>
      <c r="E23" s="76">
        <f>C20+E21</f>
        <v>42714.975454545398</v>
      </c>
    </row>
    <row r="25" spans="1:5" x14ac:dyDescent="0.25">
      <c r="A25" s="61" t="s">
        <v>350</v>
      </c>
      <c r="D25" s="61" t="s">
        <v>351</v>
      </c>
    </row>
    <row r="26" spans="1:5" x14ac:dyDescent="0.25">
      <c r="A26" s="133" t="s">
        <v>362</v>
      </c>
      <c r="B26" s="133"/>
      <c r="D26" s="133" t="s">
        <v>353</v>
      </c>
      <c r="E26" s="133"/>
    </row>
    <row r="27" spans="1:5" x14ac:dyDescent="0.25">
      <c r="A27" t="s">
        <v>354</v>
      </c>
      <c r="B27" s="64">
        <v>50734.239999999998</v>
      </c>
      <c r="D27" t="s">
        <v>354</v>
      </c>
      <c r="E27" s="64">
        <f>'Reco Mar 17'!E30</f>
        <v>39091.040000000001</v>
      </c>
    </row>
    <row r="28" spans="1:5" x14ac:dyDescent="0.25">
      <c r="A28" t="s">
        <v>12</v>
      </c>
      <c r="B28" s="64">
        <v>64.64</v>
      </c>
      <c r="D28" t="s">
        <v>12</v>
      </c>
      <c r="E28" s="64">
        <v>595.9</v>
      </c>
    </row>
    <row r="29" spans="1:5" ht="15.75" thickBot="1" x14ac:dyDescent="0.3">
      <c r="A29" s="77" t="s">
        <v>363</v>
      </c>
      <c r="B29" s="69">
        <f>B27+B28</f>
        <v>50798.879999999997</v>
      </c>
      <c r="D29" s="77" t="s">
        <v>347</v>
      </c>
      <c r="E29" s="69">
        <f>E27+E28</f>
        <v>39686.94</v>
      </c>
    </row>
    <row r="30" spans="1:5" ht="15.75" thickTop="1" x14ac:dyDescent="0.25">
      <c r="A30" t="s">
        <v>364</v>
      </c>
    </row>
    <row r="31" spans="1:5" x14ac:dyDescent="0.25">
      <c r="A31" t="s">
        <v>365</v>
      </c>
      <c r="B31" s="90">
        <v>3785.93</v>
      </c>
    </row>
    <row r="32" spans="1:5" ht="15.75" thickBot="1" x14ac:dyDescent="0.3">
      <c r="A32" s="92" t="s">
        <v>366</v>
      </c>
      <c r="B32" s="88">
        <f>SUM(B29:B31)</f>
        <v>54584.81</v>
      </c>
      <c r="D32" s="89" t="s">
        <v>356</v>
      </c>
    </row>
    <row r="33" spans="4:5" ht="15.75" thickTop="1" x14ac:dyDescent="0.25">
      <c r="D33" t="s">
        <v>357</v>
      </c>
    </row>
    <row r="34" spans="4:5" x14ac:dyDescent="0.25">
      <c r="D34" t="s">
        <v>358</v>
      </c>
      <c r="E34" s="90">
        <v>60000</v>
      </c>
    </row>
    <row r="35" spans="4:5" x14ac:dyDescent="0.25">
      <c r="D35" t="s">
        <v>359</v>
      </c>
      <c r="E35" s="90">
        <v>0</v>
      </c>
    </row>
    <row r="36" spans="4:5" ht="15.75" thickBot="1" x14ac:dyDescent="0.3">
      <c r="D36" s="92" t="s">
        <v>367</v>
      </c>
      <c r="E36" s="91">
        <v>60000</v>
      </c>
    </row>
    <row r="37" spans="4:5" ht="15.75" thickTop="1" x14ac:dyDescent="0.25"/>
  </sheetData>
  <mergeCells count="3">
    <mergeCell ref="A1:C1"/>
    <mergeCell ref="A26:B26"/>
    <mergeCell ref="D26:E26"/>
  </mergeCells>
  <pageMargins left="0.25" right="0.25" top="0.75" bottom="0.75" header="0.3" footer="0.3"/>
  <pageSetup paperSize="9" scale="85" firstPageNumber="0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zoomScale="78" zoomScaleNormal="78" workbookViewId="0">
      <selection activeCell="E29" sqref="E29"/>
    </sheetView>
  </sheetViews>
  <sheetFormatPr defaultRowHeight="15" x14ac:dyDescent="0.25"/>
  <cols>
    <col min="1" max="1" width="34.85546875"/>
    <col min="2" max="2" width="12.140625"/>
    <col min="3" max="3" width="12.28515625"/>
    <col min="4" max="4" width="28.140625"/>
    <col min="5" max="5" width="16.5703125"/>
  </cols>
  <sheetData>
    <row r="1" spans="1:5" x14ac:dyDescent="0.25">
      <c r="A1" s="132" t="s">
        <v>336</v>
      </c>
      <c r="B1" s="132"/>
      <c r="C1" s="132"/>
      <c r="D1" s="102"/>
    </row>
    <row r="2" spans="1:5" x14ac:dyDescent="0.25">
      <c r="A2" s="60">
        <v>42948</v>
      </c>
      <c r="B2" s="61"/>
      <c r="C2" s="61"/>
    </row>
    <row r="4" spans="1:5" x14ac:dyDescent="0.25">
      <c r="A4" s="7" t="s">
        <v>338</v>
      </c>
      <c r="C4" s="62">
        <f>'Reco AprMayJunJul 17'!C20</f>
        <v>101736.0654545454</v>
      </c>
    </row>
    <row r="6" spans="1:5" x14ac:dyDescent="0.25">
      <c r="A6" s="7" t="s">
        <v>304</v>
      </c>
      <c r="D6" s="7" t="s">
        <v>306</v>
      </c>
    </row>
    <row r="7" spans="1:5" x14ac:dyDescent="0.25">
      <c r="A7" s="63" t="s">
        <v>7</v>
      </c>
      <c r="B7" s="64">
        <f>'AGM Summary 2018'!G4</f>
        <v>3795.4545454545464</v>
      </c>
      <c r="D7" t="s">
        <v>5</v>
      </c>
      <c r="E7" s="65">
        <f>'AGM Summary 2018'!G18</f>
        <v>714.73272727272729</v>
      </c>
    </row>
    <row r="8" spans="1:5" x14ac:dyDescent="0.25">
      <c r="A8" t="s">
        <v>5</v>
      </c>
      <c r="B8" s="64">
        <v>0</v>
      </c>
      <c r="D8" t="s">
        <v>339</v>
      </c>
      <c r="E8" s="64">
        <v>0</v>
      </c>
    </row>
    <row r="9" spans="1:5" x14ac:dyDescent="0.25">
      <c r="A9" t="s">
        <v>340</v>
      </c>
      <c r="B9" s="64">
        <f>'AGM Summary 2018'!G6</f>
        <v>90.909090909090907</v>
      </c>
      <c r="D9" t="s">
        <v>341</v>
      </c>
      <c r="E9" s="64">
        <f>'AGM Summary 2018'!G20</f>
        <v>29.52</v>
      </c>
    </row>
    <row r="10" spans="1:5" x14ac:dyDescent="0.25">
      <c r="A10" t="s">
        <v>324</v>
      </c>
      <c r="B10" s="64">
        <v>0</v>
      </c>
      <c r="D10" t="s">
        <v>342</v>
      </c>
      <c r="E10" s="64">
        <v>0</v>
      </c>
    </row>
    <row r="11" spans="1:5" x14ac:dyDescent="0.25">
      <c r="A11" t="s">
        <v>192</v>
      </c>
      <c r="B11" s="64">
        <f>'AGM Summary 2018'!G8</f>
        <v>-727.27272727272725</v>
      </c>
      <c r="D11" t="s">
        <v>343</v>
      </c>
      <c r="E11" s="64">
        <f>'AGM Summary 2018'!G22</f>
        <v>2275.8318181818186</v>
      </c>
    </row>
    <row r="12" spans="1:5" x14ac:dyDescent="0.25">
      <c r="A12" t="s">
        <v>343</v>
      </c>
      <c r="B12" s="64">
        <f>'AGM Summary 2018'!G10</f>
        <v>1606.3454545454545</v>
      </c>
      <c r="D12" t="s">
        <v>192</v>
      </c>
      <c r="E12" s="64">
        <f>'AGM Summary 2018'!C24</f>
        <v>0</v>
      </c>
    </row>
    <row r="13" spans="1:5" x14ac:dyDescent="0.25">
      <c r="A13" t="s">
        <v>9</v>
      </c>
      <c r="B13" s="64">
        <v>0</v>
      </c>
      <c r="D13" t="s">
        <v>344</v>
      </c>
      <c r="E13" s="64">
        <v>0</v>
      </c>
    </row>
    <row r="14" spans="1:5" x14ac:dyDescent="0.25">
      <c r="A14" t="s">
        <v>12</v>
      </c>
      <c r="B14" s="64">
        <v>0</v>
      </c>
      <c r="D14" t="s">
        <v>345</v>
      </c>
      <c r="E14" s="64">
        <f>'AGM Summary 2018'!G25</f>
        <v>5</v>
      </c>
    </row>
    <row r="15" spans="1:5" x14ac:dyDescent="0.25">
      <c r="A15" t="s">
        <v>11</v>
      </c>
      <c r="B15" s="64">
        <v>0</v>
      </c>
      <c r="D15" t="s">
        <v>11</v>
      </c>
      <c r="E15" s="64">
        <f>'AGM Summary 2018'!G27</f>
        <v>1375</v>
      </c>
    </row>
    <row r="16" spans="1:5" x14ac:dyDescent="0.25">
      <c r="A16" t="s">
        <v>346</v>
      </c>
      <c r="B16" s="64">
        <v>0</v>
      </c>
      <c r="D16" s="66" t="s">
        <v>4</v>
      </c>
      <c r="E16" s="67">
        <f>'AGM Summary 2018'!G26</f>
        <v>299.04545454545456</v>
      </c>
    </row>
    <row r="17" spans="1:5" x14ac:dyDescent="0.25">
      <c r="A17" s="66" t="s">
        <v>4</v>
      </c>
      <c r="B17" s="67">
        <f>'AGM Summary 2018'!G13</f>
        <v>476.54363636363615</v>
      </c>
      <c r="E17" s="64"/>
    </row>
    <row r="18" spans="1:5" ht="15.75" thickBot="1" x14ac:dyDescent="0.3">
      <c r="B18" s="68">
        <f>SUM(B7:B17)</f>
        <v>5241.9800000000005</v>
      </c>
      <c r="C18" s="7"/>
      <c r="E18" s="69">
        <f>SUM(E7:E17)</f>
        <v>4699.130000000001</v>
      </c>
    </row>
    <row r="19" spans="1:5" x14ac:dyDescent="0.25">
      <c r="A19" s="7"/>
      <c r="B19" s="70"/>
      <c r="D19" s="7"/>
    </row>
    <row r="20" spans="1:5" x14ac:dyDescent="0.25">
      <c r="A20" s="71" t="s">
        <v>347</v>
      </c>
      <c r="B20" s="72"/>
      <c r="C20" s="73">
        <f>C4+B18-E18</f>
        <v>102278.91545454539</v>
      </c>
      <c r="E20" s="64"/>
    </row>
    <row r="21" spans="1:5" x14ac:dyDescent="0.25">
      <c r="A21" s="7"/>
      <c r="B21" s="70"/>
      <c r="D21" s="74" t="s">
        <v>348</v>
      </c>
      <c r="E21" s="38">
        <v>19.100000000000001</v>
      </c>
    </row>
    <row r="22" spans="1:5" x14ac:dyDescent="0.25">
      <c r="A22" s="7"/>
      <c r="B22" s="70"/>
      <c r="E22" s="75">
        <v>350.56</v>
      </c>
    </row>
    <row r="23" spans="1:5" x14ac:dyDescent="0.25">
      <c r="A23" s="7"/>
      <c r="B23" s="70"/>
      <c r="D23" s="1"/>
      <c r="E23" s="75">
        <v>29.52</v>
      </c>
    </row>
    <row r="24" spans="1:5" x14ac:dyDescent="0.25">
      <c r="A24" s="7"/>
      <c r="B24" s="70"/>
      <c r="D24" s="1"/>
      <c r="E24" s="75">
        <v>112.8</v>
      </c>
    </row>
    <row r="25" spans="1:5" x14ac:dyDescent="0.25">
      <c r="A25" s="7"/>
      <c r="B25" s="70"/>
      <c r="D25" s="1"/>
      <c r="E25" s="75">
        <v>310.75</v>
      </c>
    </row>
    <row r="26" spans="1:5" x14ac:dyDescent="0.25">
      <c r="A26" s="7"/>
      <c r="B26" s="70"/>
      <c r="D26" s="1"/>
      <c r="E26" s="75">
        <v>2236.61</v>
      </c>
    </row>
    <row r="27" spans="1:5" x14ac:dyDescent="0.25">
      <c r="A27" s="7"/>
      <c r="B27" s="70"/>
      <c r="D27" s="1"/>
      <c r="E27" s="75">
        <v>55.55</v>
      </c>
    </row>
    <row r="28" spans="1:5" x14ac:dyDescent="0.25">
      <c r="A28" s="7"/>
      <c r="B28" s="70"/>
      <c r="D28" s="1"/>
      <c r="E28" s="38"/>
    </row>
    <row r="29" spans="1:5" x14ac:dyDescent="0.25">
      <c r="D29" s="61" t="s">
        <v>349</v>
      </c>
      <c r="E29" s="76">
        <f>C20+E21+E22+E23+E24+E25+E26+E27+E28</f>
        <v>105393.80545454541</v>
      </c>
    </row>
    <row r="31" spans="1:5" x14ac:dyDescent="0.25">
      <c r="A31" s="61" t="s">
        <v>350</v>
      </c>
      <c r="D31" s="61" t="s">
        <v>351</v>
      </c>
    </row>
    <row r="32" spans="1:5" x14ac:dyDescent="0.25">
      <c r="A32" s="133" t="s">
        <v>362</v>
      </c>
      <c r="B32" s="133"/>
      <c r="D32" s="133" t="s">
        <v>368</v>
      </c>
      <c r="E32" s="133"/>
    </row>
    <row r="33" spans="1:5" x14ac:dyDescent="0.25">
      <c r="A33" t="s">
        <v>354</v>
      </c>
      <c r="B33" s="64">
        <v>50665.53</v>
      </c>
      <c r="D33" t="s">
        <v>354</v>
      </c>
      <c r="E33" s="64">
        <f>'Reco Mar 17'!E30</f>
        <v>39091.040000000001</v>
      </c>
    </row>
    <row r="34" spans="1:5" x14ac:dyDescent="0.25">
      <c r="A34" t="s">
        <v>12</v>
      </c>
      <c r="B34" s="64">
        <v>68.709999999999994</v>
      </c>
      <c r="D34" t="s">
        <v>12</v>
      </c>
      <c r="E34" s="64">
        <v>0</v>
      </c>
    </row>
    <row r="35" spans="1:5" x14ac:dyDescent="0.25">
      <c r="A35" s="77" t="s">
        <v>347</v>
      </c>
      <c r="B35" s="69">
        <f>B33+B34</f>
        <v>50734.239999999998</v>
      </c>
      <c r="D35" s="77" t="s">
        <v>347</v>
      </c>
      <c r="E35" s="69">
        <f>SUM('Reco Mar 17'!E28:E29)</f>
        <v>39091.040000000001</v>
      </c>
    </row>
    <row r="37" spans="1:5" x14ac:dyDescent="0.25">
      <c r="A37" t="s">
        <v>369</v>
      </c>
    </row>
    <row r="38" spans="1:5" x14ac:dyDescent="0.25">
      <c r="A38" t="s">
        <v>370</v>
      </c>
    </row>
  </sheetData>
  <mergeCells count="3">
    <mergeCell ref="A1:C1"/>
    <mergeCell ref="A32:B32"/>
    <mergeCell ref="D32:E32"/>
  </mergeCells>
  <pageMargins left="0.7" right="0.7" top="0.75" bottom="0.75" header="0.51180555555555496" footer="0.51180555555555496"/>
  <pageSetup paperSize="9" scale="85" firstPageNumber="0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zoomScale="78" zoomScaleNormal="78" workbookViewId="0">
      <selection activeCell="E29" sqref="E29"/>
    </sheetView>
  </sheetViews>
  <sheetFormatPr defaultRowHeight="15" x14ac:dyDescent="0.25"/>
  <cols>
    <col min="1" max="1" width="34.85546875"/>
    <col min="2" max="2" width="12.140625"/>
    <col min="3" max="3" width="12.28515625"/>
    <col min="4" max="4" width="28.140625"/>
    <col min="5" max="5" width="16.5703125"/>
  </cols>
  <sheetData>
    <row r="1" spans="1:5" x14ac:dyDescent="0.25">
      <c r="A1" s="132" t="s">
        <v>336</v>
      </c>
      <c r="B1" s="132"/>
      <c r="C1" s="132"/>
      <c r="D1" s="102"/>
    </row>
    <row r="2" spans="1:5" x14ac:dyDescent="0.25">
      <c r="A2" s="60" t="s">
        <v>371</v>
      </c>
      <c r="B2" s="61"/>
      <c r="C2" s="61"/>
    </row>
    <row r="4" spans="1:5" x14ac:dyDescent="0.25">
      <c r="A4" s="7" t="s">
        <v>338</v>
      </c>
      <c r="C4" s="62">
        <f>'Reco Mar 17'!C20</f>
        <v>78767.805454545392</v>
      </c>
    </row>
    <row r="6" spans="1:5" x14ac:dyDescent="0.25">
      <c r="A6" s="7" t="s">
        <v>304</v>
      </c>
      <c r="D6" s="7" t="s">
        <v>306</v>
      </c>
    </row>
    <row r="7" spans="1:5" x14ac:dyDescent="0.25">
      <c r="A7" s="63" t="s">
        <v>7</v>
      </c>
      <c r="B7" s="64">
        <v>0</v>
      </c>
      <c r="D7" t="s">
        <v>5</v>
      </c>
      <c r="E7" s="65">
        <f>'AGM Summary 2018'!C18+'AGM Summary 2018'!D18+'AGM Summary 2018'!E18+'AGM Summary 2018'!F18</f>
        <v>2980.7063636363637</v>
      </c>
    </row>
    <row r="8" spans="1:5" x14ac:dyDescent="0.25">
      <c r="A8" t="s">
        <v>5</v>
      </c>
      <c r="B8" s="64">
        <f>'AGM Summary 2018'!C5+'AGM Summary 2018'!D5+'AGM Summary 2018'!E5+'AGM Summary 2018'!F5</f>
        <v>8058.5909090909099</v>
      </c>
      <c r="D8" t="s">
        <v>339</v>
      </c>
      <c r="E8" s="64">
        <f>'AGM Summary 2018'!D19+'AGM Summary 2018'!E19+'AGM Summary 2018'!F19</f>
        <v>1122.0390909090909</v>
      </c>
    </row>
    <row r="9" spans="1:5" x14ac:dyDescent="0.25">
      <c r="A9" t="s">
        <v>340</v>
      </c>
      <c r="B9" s="64">
        <f>'AGM Summary 2018'!C6</f>
        <v>272.72727272727275</v>
      </c>
      <c r="D9" t="s">
        <v>341</v>
      </c>
      <c r="E9" s="64">
        <f>'AGM Summary 2018'!E20</f>
        <v>17.37</v>
      </c>
    </row>
    <row r="10" spans="1:5" x14ac:dyDescent="0.25">
      <c r="A10" t="s">
        <v>324</v>
      </c>
      <c r="B10" s="64">
        <v>0</v>
      </c>
      <c r="D10" t="s">
        <v>342</v>
      </c>
      <c r="E10" s="64">
        <f>'AGM Summary 2018'!D23+'AGM Summary 2018'!F23</f>
        <v>375.45454545454544</v>
      </c>
    </row>
    <row r="11" spans="1:5" x14ac:dyDescent="0.25">
      <c r="A11" t="s">
        <v>192</v>
      </c>
      <c r="B11" s="64">
        <f>'AGM Summary 2018'!C8+'AGM Summary 2018'!D8+'AGM Summary 2018'!E8+'AGM Summary 2018'!F8</f>
        <v>1377.2727272727273</v>
      </c>
      <c r="D11" t="s">
        <v>343</v>
      </c>
      <c r="E11" s="64">
        <f>'AGM Summary 2018'!C22+'AGM Summary 2018'!E22+'AGM Summary 2018'!F22</f>
        <v>2280.2536363636364</v>
      </c>
    </row>
    <row r="12" spans="1:5" x14ac:dyDescent="0.25">
      <c r="A12" t="s">
        <v>343</v>
      </c>
      <c r="B12" s="64">
        <f>'AGM Summary 2018'!C10+'AGM Summary 2018'!D10+'AGM Summary 2018'!E10+'AGM Summary 2018'!F10</f>
        <v>6054.1818181818189</v>
      </c>
      <c r="D12" t="s">
        <v>192</v>
      </c>
      <c r="E12" s="64">
        <f>'AGM Summary 2018'!C24</f>
        <v>0</v>
      </c>
    </row>
    <row r="13" spans="1:5" x14ac:dyDescent="0.25">
      <c r="A13" t="s">
        <v>9</v>
      </c>
      <c r="B13" s="64">
        <f>'AGM Summary 2018'!C9+'AGM Summary 2018'!E9</f>
        <v>250</v>
      </c>
      <c r="D13" t="s">
        <v>344</v>
      </c>
      <c r="E13" s="64">
        <v>0</v>
      </c>
    </row>
    <row r="14" spans="1:5" x14ac:dyDescent="0.25">
      <c r="A14" t="s">
        <v>12</v>
      </c>
      <c r="B14" s="64">
        <v>0</v>
      </c>
      <c r="D14" t="s">
        <v>345</v>
      </c>
      <c r="E14" s="64">
        <f>'AGM Summary 2018'!C25+'AGM Summary 2018'!D25+'AGM Summary 2018'!E25+'AGM Summary 2018'!F25</f>
        <v>20</v>
      </c>
    </row>
    <row r="15" spans="1:5" x14ac:dyDescent="0.25">
      <c r="A15" t="s">
        <v>11</v>
      </c>
      <c r="B15" s="64">
        <f>'AGM Summary 2018'!C11+'AGM Summary 2018'!E11+'AGM Summary 2018'!F11</f>
        <v>1624</v>
      </c>
      <c r="D15" t="s">
        <v>11</v>
      </c>
      <c r="E15" s="64">
        <f>'AGM Summary 2018'!C27+'AGM Summary 2018'!D27+'AGM Summary 2018'!F27</f>
        <v>3138.4563636363637</v>
      </c>
    </row>
    <row r="16" spans="1:5" x14ac:dyDescent="0.25">
      <c r="A16" t="s">
        <v>346</v>
      </c>
      <c r="B16" s="64">
        <f>'AGM Summary 2018'!F12</f>
        <v>14385.93</v>
      </c>
      <c r="D16" s="66" t="s">
        <v>4</v>
      </c>
      <c r="E16" s="67">
        <f>'AGM Summary 2018'!C26+'AGM Summary 2018'!D26+'AGM Summary 2018'!E26+'AGM Summary 2018'!F26</f>
        <v>681.44</v>
      </c>
    </row>
    <row r="17" spans="1:5" x14ac:dyDescent="0.25">
      <c r="A17" s="66" t="s">
        <v>4</v>
      </c>
      <c r="B17" s="67">
        <f>'AGM Summary 2018'!C13+'AGM Summary 2018'!D13+'AGM Summary 2018'!E13+'AGM Summary 2018'!F13</f>
        <v>1561.2772727272727</v>
      </c>
      <c r="E17" s="64"/>
    </row>
    <row r="18" spans="1:5" x14ac:dyDescent="0.25">
      <c r="B18" s="68">
        <f>SUM(B7:B17)</f>
        <v>33583.980000000003</v>
      </c>
      <c r="C18" s="7"/>
      <c r="E18" s="69">
        <f>SUM(E7:E17)</f>
        <v>10615.72</v>
      </c>
    </row>
    <row r="19" spans="1:5" x14ac:dyDescent="0.25">
      <c r="A19" s="7"/>
      <c r="B19" s="70"/>
      <c r="D19" s="7"/>
    </row>
    <row r="20" spans="1:5" x14ac:dyDescent="0.25">
      <c r="A20" s="71" t="s">
        <v>347</v>
      </c>
      <c r="B20" s="72"/>
      <c r="C20" s="73">
        <f>C4+B18-E18</f>
        <v>101736.0654545454</v>
      </c>
      <c r="E20" s="64"/>
    </row>
    <row r="21" spans="1:5" x14ac:dyDescent="0.25">
      <c r="A21" s="7"/>
      <c r="B21" s="70"/>
      <c r="D21" s="74" t="s">
        <v>348</v>
      </c>
      <c r="E21" s="38">
        <v>19.100000000000001</v>
      </c>
    </row>
    <row r="22" spans="1:5" x14ac:dyDescent="0.25">
      <c r="A22" s="7"/>
      <c r="B22" s="70"/>
      <c r="E22" s="38">
        <v>121</v>
      </c>
    </row>
    <row r="23" spans="1:5" x14ac:dyDescent="0.25">
      <c r="A23" s="7"/>
      <c r="B23" s="70"/>
      <c r="D23" s="1"/>
      <c r="E23" s="38">
        <v>63.8</v>
      </c>
    </row>
    <row r="24" spans="1:5" x14ac:dyDescent="0.25">
      <c r="A24" s="7"/>
      <c r="B24" s="70"/>
      <c r="D24" s="1"/>
      <c r="E24" s="38">
        <v>119.9</v>
      </c>
    </row>
    <row r="25" spans="1:5" x14ac:dyDescent="0.25">
      <c r="A25" s="7"/>
      <c r="B25" s="70"/>
      <c r="D25" s="1"/>
      <c r="E25" s="38">
        <v>18.5</v>
      </c>
    </row>
    <row r="26" spans="1:5" x14ac:dyDescent="0.25">
      <c r="A26" s="7"/>
      <c r="B26" s="70"/>
      <c r="D26" s="1"/>
      <c r="E26" s="38">
        <v>1161.3800000000001</v>
      </c>
    </row>
    <row r="27" spans="1:5" x14ac:dyDescent="0.25">
      <c r="A27" s="7"/>
      <c r="B27" s="70"/>
      <c r="D27" s="1"/>
      <c r="E27" s="38">
        <v>44.34</v>
      </c>
    </row>
    <row r="28" spans="1:5" x14ac:dyDescent="0.25">
      <c r="A28" s="7"/>
      <c r="B28" s="70"/>
      <c r="D28" s="1"/>
      <c r="E28" s="38">
        <v>565.96</v>
      </c>
    </row>
    <row r="29" spans="1:5" x14ac:dyDescent="0.25">
      <c r="D29" s="61" t="s">
        <v>349</v>
      </c>
      <c r="E29" s="76">
        <f>C20+E21+E22+E23+E24+E25+E26+E27+E28</f>
        <v>103850.04545454541</v>
      </c>
    </row>
    <row r="31" spans="1:5" x14ac:dyDescent="0.25">
      <c r="A31" s="61" t="s">
        <v>372</v>
      </c>
      <c r="D31" s="61" t="s">
        <v>351</v>
      </c>
    </row>
    <row r="32" spans="1:5" x14ac:dyDescent="0.25">
      <c r="A32" s="133" t="s">
        <v>373</v>
      </c>
      <c r="B32" s="133"/>
      <c r="D32" s="133" t="s">
        <v>374</v>
      </c>
      <c r="E32" s="133"/>
    </row>
    <row r="33" spans="1:5" x14ac:dyDescent="0.25">
      <c r="A33" t="s">
        <v>354</v>
      </c>
      <c r="B33" s="64">
        <f>'Reco Mar 17'!B30</f>
        <v>14163.89</v>
      </c>
      <c r="D33" t="s">
        <v>354</v>
      </c>
      <c r="E33" s="64">
        <f>'Reco Mar 17'!E30</f>
        <v>39091.040000000001</v>
      </c>
    </row>
    <row r="34" spans="1:5" x14ac:dyDescent="0.25">
      <c r="A34" t="s">
        <v>12</v>
      </c>
      <c r="B34" s="64">
        <v>222.04</v>
      </c>
      <c r="D34" t="s">
        <v>12</v>
      </c>
      <c r="E34" s="64">
        <v>0</v>
      </c>
    </row>
    <row r="35" spans="1:5" x14ac:dyDescent="0.25">
      <c r="A35" t="s">
        <v>375</v>
      </c>
      <c r="B35" s="64">
        <f>B33+B34</f>
        <v>14385.93</v>
      </c>
      <c r="D35" s="77" t="s">
        <v>347</v>
      </c>
      <c r="E35" s="69">
        <f>SUM('Reco Mar 17'!E28:E29)</f>
        <v>39091.040000000001</v>
      </c>
    </row>
    <row r="36" spans="1:5" x14ac:dyDescent="0.25">
      <c r="A36" s="77" t="s">
        <v>347</v>
      </c>
      <c r="B36" s="69">
        <f>B33+B34-B35</f>
        <v>0</v>
      </c>
    </row>
    <row r="37" spans="1:5" x14ac:dyDescent="0.25">
      <c r="B37" t="s">
        <v>88</v>
      </c>
    </row>
    <row r="38" spans="1:5" x14ac:dyDescent="0.25">
      <c r="A38" s="61" t="s">
        <v>350</v>
      </c>
    </row>
    <row r="39" spans="1:5" x14ac:dyDescent="0.25">
      <c r="A39" s="133" t="s">
        <v>376</v>
      </c>
      <c r="B39" s="133"/>
    </row>
    <row r="40" spans="1:5" x14ac:dyDescent="0.25">
      <c r="A40" t="s">
        <v>354</v>
      </c>
      <c r="B40" s="64">
        <f>'Reco Mar 17'!B36</f>
        <v>50406.090000000004</v>
      </c>
    </row>
    <row r="41" spans="1:5" x14ac:dyDescent="0.25">
      <c r="A41" t="s">
        <v>12</v>
      </c>
      <c r="B41" s="64">
        <f>66.29+62.23+68.53+62.39</f>
        <v>259.44</v>
      </c>
    </row>
    <row r="42" spans="1:5" x14ac:dyDescent="0.25">
      <c r="A42" s="77" t="s">
        <v>347</v>
      </c>
      <c r="B42" s="69">
        <f>B40+B41</f>
        <v>50665.530000000006</v>
      </c>
    </row>
  </sheetData>
  <mergeCells count="4">
    <mergeCell ref="A1:C1"/>
    <mergeCell ref="A32:B32"/>
    <mergeCell ref="D32:E32"/>
    <mergeCell ref="A39:B39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zoomScaleNormal="100" workbookViewId="0"/>
  </sheetViews>
  <sheetFormatPr defaultRowHeight="15" x14ac:dyDescent="0.25"/>
  <cols>
    <col min="1" max="1" width="45.28515625"/>
    <col min="2" max="2" width="14.85546875"/>
    <col min="3" max="3" width="14.140625"/>
    <col min="4" max="4" width="33.85546875"/>
    <col min="5" max="5" width="14.85546875"/>
  </cols>
  <sheetData>
    <row r="1" spans="1:5" x14ac:dyDescent="0.25">
      <c r="A1" s="102" t="s">
        <v>336</v>
      </c>
      <c r="B1" s="102"/>
      <c r="C1" s="102"/>
      <c r="D1" s="102"/>
    </row>
    <row r="2" spans="1:5" x14ac:dyDescent="0.25">
      <c r="A2" s="60">
        <v>42795</v>
      </c>
      <c r="B2" s="61"/>
      <c r="C2" s="61"/>
    </row>
    <row r="4" spans="1:5" x14ac:dyDescent="0.25">
      <c r="A4" t="s">
        <v>338</v>
      </c>
      <c r="C4" s="62">
        <f>'Reco Feb 17'!C20</f>
        <v>86931.205454545401</v>
      </c>
    </row>
    <row r="6" spans="1:5" x14ac:dyDescent="0.25">
      <c r="A6" s="7" t="s">
        <v>304</v>
      </c>
      <c r="D6" s="7" t="s">
        <v>306</v>
      </c>
    </row>
    <row r="7" spans="1:5" x14ac:dyDescent="0.25">
      <c r="A7" s="63" t="s">
        <v>7</v>
      </c>
      <c r="B7" s="64">
        <v>0</v>
      </c>
      <c r="D7" t="s">
        <v>5</v>
      </c>
      <c r="E7" s="65">
        <f>'AGM Summary 2018'!B18</f>
        <v>304</v>
      </c>
    </row>
    <row r="8" spans="1:5" x14ac:dyDescent="0.25">
      <c r="A8" t="s">
        <v>5</v>
      </c>
      <c r="B8" s="64">
        <f>'AGM Summary 2018'!B5</f>
        <v>2036.3636363636365</v>
      </c>
      <c r="D8" t="s">
        <v>339</v>
      </c>
      <c r="E8" s="64">
        <f>'AGM Summary 2018'!B19</f>
        <v>523.57999999999993</v>
      </c>
    </row>
    <row r="9" spans="1:5" x14ac:dyDescent="0.25">
      <c r="A9" t="s">
        <v>340</v>
      </c>
      <c r="B9" s="64">
        <v>0</v>
      </c>
      <c r="D9" t="s">
        <v>341</v>
      </c>
      <c r="E9" s="64">
        <v>0</v>
      </c>
    </row>
    <row r="10" spans="1:5" x14ac:dyDescent="0.25">
      <c r="A10" t="s">
        <v>324</v>
      </c>
      <c r="B10" s="64">
        <v>0</v>
      </c>
      <c r="D10" t="s">
        <v>377</v>
      </c>
      <c r="E10" s="64">
        <v>0</v>
      </c>
    </row>
    <row r="11" spans="1:5" x14ac:dyDescent="0.25">
      <c r="A11" t="s">
        <v>192</v>
      </c>
      <c r="B11" s="64">
        <f>'AGM Summary 2018'!B8</f>
        <v>3495.33</v>
      </c>
      <c r="D11" t="s">
        <v>343</v>
      </c>
      <c r="E11" s="64">
        <f>'AGM Summary 2018'!B22</f>
        <v>24</v>
      </c>
    </row>
    <row r="12" spans="1:5" x14ac:dyDescent="0.25">
      <c r="A12" t="s">
        <v>343</v>
      </c>
      <c r="B12" s="64">
        <f>'AGM Summary 2018'!B10</f>
        <v>126.90909090909091</v>
      </c>
      <c r="D12" t="s">
        <v>192</v>
      </c>
      <c r="E12" s="64">
        <f>'AGM Summary 2018'!B24</f>
        <v>13068</v>
      </c>
    </row>
    <row r="13" spans="1:5" x14ac:dyDescent="0.25">
      <c r="A13" t="s">
        <v>9</v>
      </c>
      <c r="B13" s="64">
        <v>0</v>
      </c>
      <c r="D13" t="s">
        <v>344</v>
      </c>
      <c r="E13" s="64">
        <v>0</v>
      </c>
    </row>
    <row r="14" spans="1:5" x14ac:dyDescent="0.25">
      <c r="A14" t="s">
        <v>12</v>
      </c>
      <c r="B14" s="64">
        <v>0</v>
      </c>
      <c r="D14" t="s">
        <v>345</v>
      </c>
      <c r="E14" s="64">
        <f>'AGM Summary 2017'!M24</f>
        <v>5</v>
      </c>
    </row>
    <row r="15" spans="1:5" x14ac:dyDescent="0.25">
      <c r="A15" t="s">
        <v>11</v>
      </c>
      <c r="B15" s="64">
        <v>0</v>
      </c>
      <c r="D15" t="s">
        <v>11</v>
      </c>
      <c r="E15" s="64">
        <f>'AGM Summary 2018'!B27</f>
        <v>28.18181818181818</v>
      </c>
    </row>
    <row r="16" spans="1:5" x14ac:dyDescent="0.25">
      <c r="A16" t="s">
        <v>346</v>
      </c>
      <c r="B16" s="64">
        <v>0</v>
      </c>
      <c r="D16" s="66" t="s">
        <v>4</v>
      </c>
      <c r="E16" s="67">
        <f>'AGM Summary 2018'!B26</f>
        <v>85.568181818181827</v>
      </c>
    </row>
    <row r="17" spans="1:5" x14ac:dyDescent="0.25">
      <c r="A17" s="66" t="s">
        <v>4</v>
      </c>
      <c r="B17" s="67">
        <f>'AGM Summary 2018'!B13</f>
        <v>216.32727272727271</v>
      </c>
      <c r="E17" s="64"/>
    </row>
    <row r="18" spans="1:5" x14ac:dyDescent="0.25">
      <c r="B18" s="68">
        <f>SUM('Reco Mar 17'!B7:B17)</f>
        <v>5874.9299999999994</v>
      </c>
      <c r="C18" s="7"/>
      <c r="E18" s="69">
        <f>SUM('Reco Mar 17'!E7:E16)</f>
        <v>14038.33</v>
      </c>
    </row>
    <row r="19" spans="1:5" x14ac:dyDescent="0.25">
      <c r="A19" s="7"/>
      <c r="B19" s="70"/>
      <c r="D19" s="7"/>
    </row>
    <row r="20" spans="1:5" x14ac:dyDescent="0.25">
      <c r="A20" s="71" t="s">
        <v>347</v>
      </c>
      <c r="B20" s="72"/>
      <c r="C20" s="73">
        <f>C4+B18-E18</f>
        <v>78767.805454545392</v>
      </c>
      <c r="E20" s="64"/>
    </row>
    <row r="21" spans="1:5" x14ac:dyDescent="0.25">
      <c r="A21" s="7"/>
      <c r="B21" s="70"/>
      <c r="D21" s="74" t="s">
        <v>348</v>
      </c>
      <c r="E21" s="38">
        <v>13068</v>
      </c>
    </row>
    <row r="22" spans="1:5" x14ac:dyDescent="0.25">
      <c r="A22" s="7"/>
      <c r="B22" s="70"/>
      <c r="E22" s="38">
        <v>24</v>
      </c>
    </row>
    <row r="23" spans="1:5" x14ac:dyDescent="0.25">
      <c r="A23" s="7"/>
      <c r="B23" s="70"/>
      <c r="D23" s="1"/>
      <c r="E23" s="38">
        <v>75.900000000000006</v>
      </c>
    </row>
    <row r="24" spans="1:5" x14ac:dyDescent="0.25">
      <c r="D24" s="61" t="s">
        <v>349</v>
      </c>
      <c r="E24" s="76">
        <f>C20+E21+E22+E23</f>
        <v>91935.705454545387</v>
      </c>
    </row>
    <row r="26" spans="1:5" x14ac:dyDescent="0.25">
      <c r="A26" s="61" t="s">
        <v>378</v>
      </c>
      <c r="D26" s="61" t="s">
        <v>351</v>
      </c>
    </row>
    <row r="27" spans="1:5" x14ac:dyDescent="0.25">
      <c r="A27" s="7" t="s">
        <v>379</v>
      </c>
      <c r="D27" s="7" t="s">
        <v>374</v>
      </c>
    </row>
    <row r="28" spans="1:5" x14ac:dyDescent="0.25">
      <c r="A28" t="s">
        <v>354</v>
      </c>
      <c r="B28" s="64">
        <f>'Reco Nov Dec Jan 16_17'!B28</f>
        <v>14163.89</v>
      </c>
      <c r="D28" t="s">
        <v>354</v>
      </c>
      <c r="E28" s="64">
        <v>39091.040000000001</v>
      </c>
    </row>
    <row r="29" spans="1:5" x14ac:dyDescent="0.25">
      <c r="A29" t="s">
        <v>12</v>
      </c>
      <c r="B29" s="64">
        <v>0</v>
      </c>
      <c r="D29" t="s">
        <v>12</v>
      </c>
      <c r="E29" s="64">
        <v>0</v>
      </c>
    </row>
    <row r="30" spans="1:5" x14ac:dyDescent="0.25">
      <c r="A30" s="77" t="s">
        <v>347</v>
      </c>
      <c r="B30" s="69">
        <f>SUM('Reco Mar 17'!B28:B29)</f>
        <v>14163.89</v>
      </c>
      <c r="D30" s="77" t="s">
        <v>347</v>
      </c>
      <c r="E30" s="69">
        <f>SUM('Reco Mar 17'!E28:E29)</f>
        <v>39091.040000000001</v>
      </c>
    </row>
    <row r="31" spans="1:5" x14ac:dyDescent="0.25">
      <c r="B31" t="s">
        <v>88</v>
      </c>
    </row>
    <row r="32" spans="1:5" x14ac:dyDescent="0.25">
      <c r="A32" s="61" t="s">
        <v>350</v>
      </c>
    </row>
    <row r="33" spans="1:2" x14ac:dyDescent="0.25">
      <c r="A33" s="7" t="s">
        <v>380</v>
      </c>
    </row>
    <row r="34" spans="1:2" x14ac:dyDescent="0.25">
      <c r="A34" t="s">
        <v>354</v>
      </c>
      <c r="B34" s="64">
        <v>50348.15</v>
      </c>
    </row>
    <row r="35" spans="1:2" x14ac:dyDescent="0.25">
      <c r="A35" t="s">
        <v>12</v>
      </c>
      <c r="B35" s="64">
        <v>57.94</v>
      </c>
    </row>
    <row r="36" spans="1:2" x14ac:dyDescent="0.25">
      <c r="A36" s="77" t="s">
        <v>347</v>
      </c>
      <c r="B36" s="69">
        <f>SUM('Reco Mar 17'!B34:B35)</f>
        <v>50406.090000000004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zoomScaleNormal="100" workbookViewId="0">
      <selection sqref="A1:G1"/>
    </sheetView>
  </sheetViews>
  <sheetFormatPr defaultRowHeight="15" x14ac:dyDescent="0.25"/>
  <cols>
    <col min="1" max="1" width="27.7109375"/>
    <col min="2" max="13" width="16.140625"/>
    <col min="14" max="14" width="18.28515625"/>
    <col min="15" max="15" width="16.140625"/>
  </cols>
  <sheetData>
    <row r="1" spans="1:15" x14ac:dyDescent="0.25">
      <c r="A1" s="131" t="s">
        <v>381</v>
      </c>
      <c r="B1" s="131"/>
      <c r="C1" s="131"/>
      <c r="D1" s="131"/>
      <c r="E1" s="131"/>
      <c r="F1" s="131"/>
      <c r="G1" s="131"/>
    </row>
    <row r="3" spans="1:15" x14ac:dyDescent="0.25">
      <c r="A3" s="39" t="s">
        <v>304</v>
      </c>
      <c r="B3" s="40" t="s">
        <v>308</v>
      </c>
      <c r="C3" s="40" t="s">
        <v>309</v>
      </c>
      <c r="D3" s="40" t="s">
        <v>310</v>
      </c>
      <c r="E3" s="40" t="s">
        <v>311</v>
      </c>
      <c r="F3" s="40" t="s">
        <v>312</v>
      </c>
      <c r="G3" s="40" t="s">
        <v>313</v>
      </c>
      <c r="H3" s="40" t="s">
        <v>314</v>
      </c>
      <c r="I3" s="40" t="s">
        <v>315</v>
      </c>
      <c r="J3" s="40" t="s">
        <v>316</v>
      </c>
      <c r="K3" s="40" t="s">
        <v>317</v>
      </c>
      <c r="L3" s="40" t="s">
        <v>318</v>
      </c>
      <c r="M3" s="40" t="s">
        <v>319</v>
      </c>
      <c r="N3" s="40" t="s">
        <v>322</v>
      </c>
      <c r="O3" s="41" t="s">
        <v>3</v>
      </c>
    </row>
    <row r="4" spans="1:15" x14ac:dyDescent="0.25">
      <c r="A4" s="17" t="s">
        <v>7</v>
      </c>
      <c r="B4" s="42">
        <v>0</v>
      </c>
      <c r="C4" s="42">
        <v>0</v>
      </c>
      <c r="D4" s="42">
        <f>Receipts!H24</f>
        <v>2159.090909090909</v>
      </c>
      <c r="E4" s="42">
        <f>Receipts!H52</f>
        <v>3272.727272727273</v>
      </c>
      <c r="F4" s="42">
        <f>Receipts!H60</f>
        <v>68.181818181818187</v>
      </c>
      <c r="G4" s="42">
        <f>Receipts!H62</f>
        <v>204.54545454545456</v>
      </c>
      <c r="H4" s="42">
        <f>Receipts!H68</f>
        <v>68.181818181818187</v>
      </c>
      <c r="I4" s="42">
        <v>0</v>
      </c>
      <c r="J4" s="42">
        <v>0</v>
      </c>
      <c r="K4" s="42">
        <v>0</v>
      </c>
      <c r="L4" s="42">
        <v>0</v>
      </c>
      <c r="M4" s="42">
        <v>0</v>
      </c>
      <c r="N4" s="42"/>
      <c r="O4" s="42">
        <f>SUM('AGM Summary 2017'!B4:M4)</f>
        <v>5772.727272727273</v>
      </c>
    </row>
    <row r="5" spans="1:15" x14ac:dyDescent="0.25">
      <c r="A5" s="9" t="s">
        <v>5</v>
      </c>
      <c r="B5" s="43">
        <f>Receipts!F4</f>
        <v>363.63636363636363</v>
      </c>
      <c r="C5" s="43">
        <f>Receipts!F9</f>
        <v>0</v>
      </c>
      <c r="D5" s="43">
        <v>0</v>
      </c>
      <c r="E5" s="43">
        <f>Receipts!F52</f>
        <v>1338.181818181818</v>
      </c>
      <c r="F5" s="43">
        <f>Receipts!F60</f>
        <v>2191.818181818182</v>
      </c>
      <c r="G5" s="43">
        <v>0</v>
      </c>
      <c r="H5" s="43">
        <f>Receipts!F68</f>
        <v>681.81818181818176</v>
      </c>
      <c r="I5" s="43">
        <f>Receipts!F77</f>
        <v>1550.909090909091</v>
      </c>
      <c r="J5" s="43">
        <f>Receipts!F92</f>
        <v>776.5</v>
      </c>
      <c r="K5" s="43">
        <f>Receipts!F100</f>
        <v>1372.7272727272727</v>
      </c>
      <c r="L5" s="43">
        <f>Receipts!F101</f>
        <v>936.36363636363637</v>
      </c>
      <c r="M5" s="43">
        <v>0</v>
      </c>
      <c r="N5" s="43"/>
      <c r="O5" s="43">
        <f>SUM('AGM Summary 2017'!B5:M5)</f>
        <v>9211.9545454545441</v>
      </c>
    </row>
    <row r="6" spans="1:15" x14ac:dyDescent="0.25">
      <c r="A6" s="9" t="s">
        <v>323</v>
      </c>
      <c r="B6" s="43">
        <v>0</v>
      </c>
      <c r="C6" s="43">
        <v>0</v>
      </c>
      <c r="D6" s="43">
        <v>0</v>
      </c>
      <c r="E6" s="43">
        <v>0</v>
      </c>
      <c r="F6" s="43">
        <v>0</v>
      </c>
      <c r="G6" s="43">
        <v>0</v>
      </c>
      <c r="H6" s="43">
        <v>0</v>
      </c>
      <c r="I6" s="43">
        <f>Receipts!G77</f>
        <v>36.5</v>
      </c>
      <c r="J6" s="43">
        <f>Receipts!G92</f>
        <v>99.86363636363636</v>
      </c>
      <c r="K6" s="43">
        <v>0</v>
      </c>
      <c r="L6" s="43">
        <v>0</v>
      </c>
      <c r="M6" s="43">
        <v>0</v>
      </c>
      <c r="N6" s="43"/>
      <c r="O6" s="43">
        <f>SUM('AGM Summary 2017'!B6:M6)</f>
        <v>136.36363636363637</v>
      </c>
    </row>
    <row r="7" spans="1:15" x14ac:dyDescent="0.25">
      <c r="A7" s="9" t="s">
        <v>324</v>
      </c>
      <c r="B7" s="43">
        <v>0</v>
      </c>
      <c r="C7" s="43">
        <v>0</v>
      </c>
      <c r="D7" s="43">
        <v>0</v>
      </c>
      <c r="E7" s="43">
        <v>0</v>
      </c>
      <c r="F7" s="43">
        <v>0</v>
      </c>
      <c r="G7" s="43">
        <v>0</v>
      </c>
      <c r="H7" s="43">
        <v>0</v>
      </c>
      <c r="I7" s="43">
        <v>0</v>
      </c>
      <c r="J7" s="43">
        <v>0</v>
      </c>
      <c r="K7" s="43">
        <v>0</v>
      </c>
      <c r="L7" s="43">
        <v>0</v>
      </c>
      <c r="M7" s="43">
        <v>0</v>
      </c>
      <c r="N7" s="43"/>
      <c r="O7" s="43">
        <f>SUM('AGM Summary 2017'!B7:M7)</f>
        <v>0</v>
      </c>
    </row>
    <row r="8" spans="1:15" x14ac:dyDescent="0.25">
      <c r="A8" s="9" t="s">
        <v>192</v>
      </c>
      <c r="B8" s="43">
        <v>0</v>
      </c>
      <c r="C8" s="43">
        <f>Receipts!I9</f>
        <v>2768</v>
      </c>
      <c r="D8" s="43">
        <v>0</v>
      </c>
      <c r="E8" s="43">
        <f>Receipts!I52</f>
        <v>4865.41</v>
      </c>
      <c r="F8" s="43">
        <v>0</v>
      </c>
      <c r="G8" s="43">
        <v>0</v>
      </c>
      <c r="H8" s="43">
        <f>Receipts!I68</f>
        <v>245.45</v>
      </c>
      <c r="I8" s="43">
        <f>Receipts!I77</f>
        <v>272.72727272727275</v>
      </c>
      <c r="J8" s="43">
        <f>Receipts!I92</f>
        <v>181.81818181818181</v>
      </c>
      <c r="K8" s="43">
        <f>Receipts!I100</f>
        <v>545.4545454545455</v>
      </c>
      <c r="L8" s="43">
        <v>0</v>
      </c>
      <c r="M8" s="43">
        <v>0</v>
      </c>
      <c r="N8" s="43"/>
      <c r="O8" s="43">
        <f>SUM('AGM Summary 2017'!B8:M8)</f>
        <v>8878.86</v>
      </c>
    </row>
    <row r="9" spans="1:15" x14ac:dyDescent="0.25">
      <c r="A9" s="9" t="s">
        <v>9</v>
      </c>
      <c r="B9" s="43">
        <v>0</v>
      </c>
      <c r="C9" s="43">
        <v>0</v>
      </c>
      <c r="D9" s="43">
        <v>0</v>
      </c>
      <c r="E9" s="43">
        <v>0</v>
      </c>
      <c r="F9" s="43">
        <v>0</v>
      </c>
      <c r="G9" s="43">
        <v>0</v>
      </c>
      <c r="H9" s="43">
        <v>0</v>
      </c>
      <c r="I9" s="43">
        <f>Receipts!J77</f>
        <v>200</v>
      </c>
      <c r="J9" s="43">
        <f>Receipts!J92</f>
        <v>699</v>
      </c>
      <c r="K9" s="43">
        <v>0</v>
      </c>
      <c r="L9" s="43">
        <v>0</v>
      </c>
      <c r="M9" s="43">
        <f>Receipts!J107</f>
        <v>50</v>
      </c>
      <c r="N9" s="43"/>
      <c r="O9" s="43">
        <f>SUM('AGM Summary 2017'!B9:M9)</f>
        <v>949</v>
      </c>
    </row>
    <row r="10" spans="1:15" x14ac:dyDescent="0.25">
      <c r="A10" s="9" t="s">
        <v>10</v>
      </c>
      <c r="B10" s="43">
        <f>Receipts!K4</f>
        <v>494.9545454545455</v>
      </c>
      <c r="C10" s="43">
        <f>Receipts!K9</f>
        <v>1869.1363636363635</v>
      </c>
      <c r="D10" s="43">
        <f>Receipts!K20</f>
        <v>97.27272727272728</v>
      </c>
      <c r="E10" s="43">
        <f>Receipts!K52</f>
        <v>550</v>
      </c>
      <c r="F10" s="43">
        <f>Receipts!K60</f>
        <v>1132.2727272727273</v>
      </c>
      <c r="G10" s="43">
        <v>0</v>
      </c>
      <c r="H10" s="43">
        <f>Receipts!K68</f>
        <v>1754.5454545454545</v>
      </c>
      <c r="I10" s="43">
        <f>Receipts!K77</f>
        <v>1636.3636363636363</v>
      </c>
      <c r="J10" s="43">
        <f>Receipts!K92</f>
        <v>1119.090909090909</v>
      </c>
      <c r="K10" s="43">
        <f>Receipts!K100</f>
        <v>3175.860909090909</v>
      </c>
      <c r="L10" s="43">
        <f>Receipts!K103</f>
        <v>333</v>
      </c>
      <c r="M10" s="43">
        <f>Receipts!K107</f>
        <v>73.181818181818187</v>
      </c>
      <c r="N10" s="43"/>
      <c r="O10" s="43">
        <f>SUM('AGM Summary 2017'!B10:M10)</f>
        <v>12235.679090909091</v>
      </c>
    </row>
    <row r="11" spans="1:15" x14ac:dyDescent="0.25">
      <c r="A11" s="9" t="s">
        <v>11</v>
      </c>
      <c r="B11" s="43">
        <v>0</v>
      </c>
      <c r="C11" s="43">
        <v>0</v>
      </c>
      <c r="D11" s="43">
        <v>0</v>
      </c>
      <c r="E11" s="43">
        <v>0</v>
      </c>
      <c r="F11" s="43">
        <v>0</v>
      </c>
      <c r="G11" s="43">
        <v>0</v>
      </c>
      <c r="H11" s="43">
        <v>0</v>
      </c>
      <c r="I11" s="43">
        <f>Receipts!L77</f>
        <v>3470</v>
      </c>
      <c r="J11" s="43">
        <f>Receipts!L92</f>
        <v>1200</v>
      </c>
      <c r="K11" s="43">
        <v>0</v>
      </c>
      <c r="L11" s="43">
        <v>0</v>
      </c>
      <c r="M11" s="43">
        <f>Receipts!L107</f>
        <v>200</v>
      </c>
      <c r="N11" s="43"/>
      <c r="O11" s="43">
        <f>SUM('AGM Summary 2017'!B11:M11)</f>
        <v>4870</v>
      </c>
    </row>
    <row r="12" spans="1:15" x14ac:dyDescent="0.25">
      <c r="A12" s="9" t="s">
        <v>382</v>
      </c>
      <c r="B12" s="43">
        <v>0</v>
      </c>
      <c r="C12" s="43">
        <v>0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3"/>
      <c r="O12" s="43">
        <f>SUM('AGM Summary 2017'!B12:M12)</f>
        <v>0</v>
      </c>
    </row>
    <row r="13" spans="1:15" x14ac:dyDescent="0.25">
      <c r="A13" s="44" t="s">
        <v>4</v>
      </c>
      <c r="B13" s="45">
        <f>Receipts!E4</f>
        <v>85.859090909090924</v>
      </c>
      <c r="C13" s="45">
        <f>Receipts!E9</f>
        <v>186.91363636363636</v>
      </c>
      <c r="D13" s="45">
        <f>Receipts!E24</f>
        <v>225.63636363636363</v>
      </c>
      <c r="E13" s="45">
        <f>Receipts!E52</f>
        <v>566.09090909090901</v>
      </c>
      <c r="F13" s="45">
        <f>Receipts!E60</f>
        <v>339.22727272727269</v>
      </c>
      <c r="G13" s="45">
        <f>Receipts!E62</f>
        <v>20.454545454545453</v>
      </c>
      <c r="H13" s="45">
        <f>Receipts!E68</f>
        <v>275</v>
      </c>
      <c r="I13" s="45">
        <f>Receipts!E77</f>
        <v>349.65</v>
      </c>
      <c r="J13" s="45">
        <f>Receipts!E92</f>
        <v>217.72727272727272</v>
      </c>
      <c r="K13" s="45">
        <f>Receipts!E100</f>
        <v>478.68727272727267</v>
      </c>
      <c r="L13" s="45">
        <f>Receipts!E103</f>
        <v>126.93636363636364</v>
      </c>
      <c r="M13" s="45">
        <f>Receipts!E107</f>
        <v>7.3181818181818183</v>
      </c>
      <c r="N13" s="45"/>
      <c r="O13" s="45">
        <f>SUM('AGM Summary 2017'!B13:M13)</f>
        <v>2879.5009090909089</v>
      </c>
    </row>
    <row r="14" spans="1:15" x14ac:dyDescent="0.25">
      <c r="A14" s="46" t="s">
        <v>12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f>Receipts!M68</f>
        <v>54.37</v>
      </c>
      <c r="I14" s="47">
        <v>0</v>
      </c>
      <c r="J14" s="47">
        <v>0</v>
      </c>
      <c r="K14" s="47">
        <v>0</v>
      </c>
      <c r="L14" s="47">
        <v>0</v>
      </c>
      <c r="M14" s="47">
        <v>0</v>
      </c>
      <c r="N14" s="47"/>
      <c r="O14" s="47">
        <f>SUM('AGM Summary 2017'!B14:M14)</f>
        <v>54.37</v>
      </c>
    </row>
    <row r="15" spans="1:15" s="7" customFormat="1" x14ac:dyDescent="0.25">
      <c r="A15" s="48" t="s">
        <v>326</v>
      </c>
      <c r="B15" s="49">
        <f>SUM('AGM Summary 2017'!B4:B14)</f>
        <v>944.45</v>
      </c>
      <c r="C15" s="49">
        <f>SUM('AGM Summary 2017'!C4:C14)</f>
        <v>4824.05</v>
      </c>
      <c r="D15" s="49">
        <f>SUM('AGM Summary 2017'!D4:D14)</f>
        <v>2482</v>
      </c>
      <c r="E15" s="49">
        <f>SUM('AGM Summary 2017'!E4:E14)</f>
        <v>10592.41</v>
      </c>
      <c r="F15" s="49">
        <f>SUM('AGM Summary 2017'!F4:F14)</f>
        <v>3731.4999999999995</v>
      </c>
      <c r="G15" s="49">
        <f>SUM('AGM Summary 2017'!G4:G14)</f>
        <v>225</v>
      </c>
      <c r="H15" s="49">
        <f>SUM('AGM Summary 2017'!H4:H14)</f>
        <v>3079.3654545454547</v>
      </c>
      <c r="I15" s="49">
        <f>SUM('AGM Summary 2017'!I4:I14)</f>
        <v>7516.15</v>
      </c>
      <c r="J15" s="49">
        <f>SUM('AGM Summary 2017'!J4:J14)</f>
        <v>4294</v>
      </c>
      <c r="K15" s="49">
        <f>SUM('AGM Summary 2017'!K4:K14)</f>
        <v>5572.7300000000005</v>
      </c>
      <c r="L15" s="49">
        <f>SUM('AGM Summary 2017'!L4:L14)</f>
        <v>1396.3000000000002</v>
      </c>
      <c r="M15" s="49">
        <f>SUM('AGM Summary 2017'!M4:M14)</f>
        <v>330.5</v>
      </c>
      <c r="N15" s="49"/>
      <c r="O15" s="50">
        <f>SUM('AGM Summary 2017'!B15:M15)</f>
        <v>44988.455454545459</v>
      </c>
    </row>
    <row r="16" spans="1:15" x14ac:dyDescent="0.25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</row>
    <row r="17" spans="1:15" x14ac:dyDescent="0.25">
      <c r="A17" s="39" t="s">
        <v>306</v>
      </c>
      <c r="B17" s="40" t="s">
        <v>308</v>
      </c>
      <c r="C17" s="40" t="s">
        <v>309</v>
      </c>
      <c r="D17" s="40" t="s">
        <v>310</v>
      </c>
      <c r="E17" s="40" t="s">
        <v>311</v>
      </c>
      <c r="F17" s="40" t="s">
        <v>312</v>
      </c>
      <c r="G17" s="40" t="s">
        <v>313</v>
      </c>
      <c r="H17" s="40" t="s">
        <v>314</v>
      </c>
      <c r="I17" s="40" t="s">
        <v>315</v>
      </c>
      <c r="J17" s="40" t="s">
        <v>316</v>
      </c>
      <c r="K17" s="40" t="s">
        <v>317</v>
      </c>
      <c r="L17" s="40" t="s">
        <v>318</v>
      </c>
      <c r="M17" s="40" t="s">
        <v>319</v>
      </c>
      <c r="N17" s="40" t="s">
        <v>322</v>
      </c>
      <c r="O17" s="41" t="s">
        <v>3</v>
      </c>
    </row>
    <row r="18" spans="1:15" x14ac:dyDescent="0.25">
      <c r="A18" s="17" t="s">
        <v>5</v>
      </c>
      <c r="B18" s="42">
        <f>Payments!F8</f>
        <v>60.845454545454551</v>
      </c>
      <c r="C18" s="42">
        <f>Payments!F17</f>
        <v>372.9727272727273</v>
      </c>
      <c r="D18" s="42">
        <f>Payments!F23</f>
        <v>638.0454545454545</v>
      </c>
      <c r="E18" s="42">
        <v>0</v>
      </c>
      <c r="F18" s="42">
        <f>Payments!F38</f>
        <v>473.60909090909087</v>
      </c>
      <c r="G18" s="42">
        <f>Payments!F44</f>
        <v>110</v>
      </c>
      <c r="H18" s="42">
        <f>Payments!F48</f>
        <v>86.36363636363636</v>
      </c>
      <c r="I18" s="42">
        <f>Payments!F60</f>
        <v>737.91818181818189</v>
      </c>
      <c r="J18" s="42">
        <f>Payments!F69</f>
        <v>204.8909090909091</v>
      </c>
      <c r="K18" s="42">
        <f>Payments!F82</f>
        <v>816.22727272727275</v>
      </c>
      <c r="L18" s="42">
        <v>0</v>
      </c>
      <c r="M18" s="42">
        <f>Payments!F103</f>
        <v>474.81818181818187</v>
      </c>
      <c r="N18" s="42">
        <v>931.39</v>
      </c>
      <c r="O18" s="52">
        <f>SUM('AGM Summary 2017'!B18:N18)</f>
        <v>4907.0809090909097</v>
      </c>
    </row>
    <row r="19" spans="1:15" x14ac:dyDescent="0.25">
      <c r="A19" s="9" t="s">
        <v>383</v>
      </c>
      <c r="B19" s="43">
        <f>Payments!G8</f>
        <v>591.16999999999996</v>
      </c>
      <c r="C19" s="43">
        <f>Payments!G10</f>
        <v>2715.37</v>
      </c>
      <c r="D19" s="43">
        <f>Payments!G23</f>
        <v>632.0272727272727</v>
      </c>
      <c r="E19" s="43">
        <v>0</v>
      </c>
      <c r="F19" s="43">
        <f>Payments!G38</f>
        <v>1416.0618181818181</v>
      </c>
      <c r="G19" s="43">
        <f>Payments!G44</f>
        <v>110</v>
      </c>
      <c r="H19" s="43">
        <v>0</v>
      </c>
      <c r="I19" s="43">
        <f>Payments!G60</f>
        <v>676.39</v>
      </c>
      <c r="J19" s="43">
        <f>Payments!G69</f>
        <v>-36.5</v>
      </c>
      <c r="K19" s="43">
        <v>0</v>
      </c>
      <c r="L19" s="43">
        <f>Payments!G86</f>
        <v>567.99</v>
      </c>
      <c r="M19" s="43">
        <f>Payments!G103</f>
        <v>3653.7481818181814</v>
      </c>
      <c r="N19" s="43"/>
      <c r="O19" s="52">
        <f>SUM('AGM Summary 2017'!B19:N19)</f>
        <v>10326.257272727273</v>
      </c>
    </row>
    <row r="20" spans="1:15" x14ac:dyDescent="0.25">
      <c r="A20" s="9" t="s">
        <v>384</v>
      </c>
      <c r="B20" s="43">
        <f>Payments!H8</f>
        <v>17.07</v>
      </c>
      <c r="C20" s="43">
        <f>Payments!H17</f>
        <v>184.31818181818181</v>
      </c>
      <c r="D20" s="43">
        <v>0</v>
      </c>
      <c r="E20" s="43">
        <v>0</v>
      </c>
      <c r="F20" s="43">
        <v>0</v>
      </c>
      <c r="G20" s="43">
        <v>0</v>
      </c>
      <c r="H20" s="43">
        <v>0</v>
      </c>
      <c r="I20" s="43">
        <f>Payments!H60</f>
        <v>18.145454545454545</v>
      </c>
      <c r="J20" s="43">
        <f>Payments!H69</f>
        <v>39.25</v>
      </c>
      <c r="K20" s="43">
        <v>0</v>
      </c>
      <c r="L20" s="43">
        <v>0</v>
      </c>
      <c r="M20" s="43">
        <v>0</v>
      </c>
      <c r="N20" s="43"/>
      <c r="O20" s="52">
        <f>SUM('AGM Summary 2017'!B20:N20)</f>
        <v>258.78363636363633</v>
      </c>
    </row>
    <row r="21" spans="1:15" x14ac:dyDescent="0.25">
      <c r="A21" s="9" t="s">
        <v>9</v>
      </c>
      <c r="B21" s="43">
        <v>0</v>
      </c>
      <c r="C21" s="43">
        <v>0</v>
      </c>
      <c r="D21" s="43">
        <v>0</v>
      </c>
      <c r="E21" s="43">
        <v>0</v>
      </c>
      <c r="F21" s="43">
        <v>0</v>
      </c>
      <c r="G21" s="43">
        <v>0</v>
      </c>
      <c r="H21" s="43">
        <v>0</v>
      </c>
      <c r="I21" s="43">
        <f>Payments!L60</f>
        <v>290.83636363636367</v>
      </c>
      <c r="J21" s="43">
        <v>0</v>
      </c>
      <c r="K21" s="43">
        <v>0</v>
      </c>
      <c r="L21" s="43">
        <v>0</v>
      </c>
      <c r="M21" s="43">
        <v>0</v>
      </c>
      <c r="N21" s="43"/>
      <c r="O21" s="52">
        <f>SUM('AGM Summary 2017'!B21:N21)</f>
        <v>290.83636363636367</v>
      </c>
    </row>
    <row r="22" spans="1:15" x14ac:dyDescent="0.25">
      <c r="A22" s="9" t="s">
        <v>329</v>
      </c>
      <c r="B22" s="43">
        <f>Payments!I8</f>
        <v>334.54545454545456</v>
      </c>
      <c r="C22" s="43">
        <f>Payments!I17</f>
        <v>152.72727272727272</v>
      </c>
      <c r="D22" s="43">
        <v>0</v>
      </c>
      <c r="E22" s="43">
        <f>Payments!I28</f>
        <v>150</v>
      </c>
      <c r="F22" s="43">
        <f>Payments!I38</f>
        <v>1672.4181818181819</v>
      </c>
      <c r="G22" s="43">
        <f>Payments!I44</f>
        <v>779.07272727272721</v>
      </c>
      <c r="H22" s="43">
        <f>Payments!I48</f>
        <v>51.763636363636365</v>
      </c>
      <c r="I22" s="43">
        <f>Payments!I60</f>
        <v>622.73636363636365</v>
      </c>
      <c r="J22" s="43">
        <f>Payments!I69</f>
        <v>1949.7727272727273</v>
      </c>
      <c r="K22" s="43">
        <f>Payments!I82</f>
        <v>1088.3027272727272</v>
      </c>
      <c r="L22" s="43">
        <v>0</v>
      </c>
      <c r="M22" s="43">
        <f>Payments!I103</f>
        <v>42.62</v>
      </c>
      <c r="N22" s="43"/>
      <c r="O22" s="52">
        <f>SUM('AGM Summary 2017'!B22:N22)</f>
        <v>6843.9590909090903</v>
      </c>
    </row>
    <row r="23" spans="1:15" x14ac:dyDescent="0.25">
      <c r="A23" s="9" t="s">
        <v>330</v>
      </c>
      <c r="B23" s="43">
        <v>0</v>
      </c>
      <c r="C23" s="43">
        <v>0</v>
      </c>
      <c r="D23" s="43">
        <v>0</v>
      </c>
      <c r="E23" s="43">
        <v>0</v>
      </c>
      <c r="F23" s="43">
        <f>Payments!K38</f>
        <v>28421.69090909091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43">
        <f>Payments!K103</f>
        <v>4520.1000000000004</v>
      </c>
      <c r="N23" s="43">
        <v>-931.39</v>
      </c>
      <c r="O23" s="52">
        <f>SUM('AGM Summary 2017'!B23:N23)</f>
        <v>32010.400909090909</v>
      </c>
    </row>
    <row r="24" spans="1:15" x14ac:dyDescent="0.25">
      <c r="A24" s="9" t="s">
        <v>385</v>
      </c>
      <c r="B24" s="43">
        <f>Payments!N8</f>
        <v>5</v>
      </c>
      <c r="C24" s="43">
        <f>Payments!N17</f>
        <v>5</v>
      </c>
      <c r="D24" s="43">
        <f>Payments!N23</f>
        <v>5</v>
      </c>
      <c r="E24" s="43">
        <f>Payments!N28</f>
        <v>5</v>
      </c>
      <c r="F24" s="43">
        <f>Payments!N38</f>
        <v>5</v>
      </c>
      <c r="G24" s="43">
        <f>Payments!N44</f>
        <v>5</v>
      </c>
      <c r="H24" s="43">
        <f>Payments!N48</f>
        <v>5</v>
      </c>
      <c r="I24" s="43">
        <f>Payments!N60</f>
        <v>5</v>
      </c>
      <c r="J24" s="43">
        <f>Payments!N69</f>
        <v>5</v>
      </c>
      <c r="K24" s="43">
        <f>Payments!N82</f>
        <v>5</v>
      </c>
      <c r="L24" s="43">
        <f>Payments!N86</f>
        <v>5</v>
      </c>
      <c r="M24" s="43">
        <f>Payments!N103</f>
        <v>5</v>
      </c>
      <c r="N24" s="43"/>
      <c r="O24" s="52">
        <f>SUM('AGM Summary 2017'!B24:N24)</f>
        <v>60</v>
      </c>
    </row>
    <row r="25" spans="1:15" x14ac:dyDescent="0.25">
      <c r="A25" s="44" t="s">
        <v>332</v>
      </c>
      <c r="B25" s="45">
        <f>Payments!E8</f>
        <v>101.69545454545454</v>
      </c>
      <c r="C25" s="45">
        <f>Payments!E17</f>
        <v>315.63181818181818</v>
      </c>
      <c r="D25" s="45">
        <f>Payments!E23</f>
        <v>127.00727272727272</v>
      </c>
      <c r="E25" s="45">
        <f>Payments!E28</f>
        <v>18.59090909090909</v>
      </c>
      <c r="F25" s="45">
        <f>Payments!E38</f>
        <v>3190.69</v>
      </c>
      <c r="G25" s="45">
        <f>Payments!E44</f>
        <v>99.907272727272726</v>
      </c>
      <c r="H25" s="45">
        <f>Payments!E48</f>
        <v>13.812727272727273</v>
      </c>
      <c r="I25" s="45">
        <f>Payments!E60</f>
        <v>229.59363636363636</v>
      </c>
      <c r="J25" s="45">
        <f>Payments!E69</f>
        <v>212.54636363636362</v>
      </c>
      <c r="K25" s="45">
        <f>Payments!E82</f>
        <v>145.6627272727273</v>
      </c>
      <c r="L25" s="45">
        <f>Payments!E86</f>
        <v>53.2</v>
      </c>
      <c r="M25" s="45">
        <f>Payments!E103</f>
        <v>835.35363636363638</v>
      </c>
      <c r="N25" s="45"/>
      <c r="O25" s="52">
        <f>SUM('AGM Summary 2017'!B25:N25)</f>
        <v>5343.6918181818191</v>
      </c>
    </row>
    <row r="26" spans="1:15" x14ac:dyDescent="0.25">
      <c r="A26" s="46" t="s">
        <v>11</v>
      </c>
      <c r="B26" s="47">
        <f>Payments!J8</f>
        <v>26.363636363636363</v>
      </c>
      <c r="C26" s="47">
        <f>Payments!J17</f>
        <v>1939</v>
      </c>
      <c r="D26" s="47">
        <v>0</v>
      </c>
      <c r="E26" s="47">
        <f>Payments!J28</f>
        <v>35.909090909090907</v>
      </c>
      <c r="F26" s="47">
        <f>Payments!J38</f>
        <v>517</v>
      </c>
      <c r="G26" s="47">
        <v>0</v>
      </c>
      <c r="H26" s="47">
        <v>0</v>
      </c>
      <c r="I26" s="47">
        <f>Payments!J60</f>
        <v>425</v>
      </c>
      <c r="J26" s="47">
        <f>Payments!J69</f>
        <v>150</v>
      </c>
      <c r="K26" s="47">
        <f>Payments!J82</f>
        <v>538.72727272727275</v>
      </c>
      <c r="L26" s="47">
        <v>0</v>
      </c>
      <c r="M26" s="47">
        <f>Payments!J103</f>
        <v>839.5</v>
      </c>
      <c r="N26" s="47"/>
      <c r="O26" s="52">
        <f>SUM('AGM Summary 2017'!B26:N26)</f>
        <v>4471.5</v>
      </c>
    </row>
    <row r="27" spans="1:15" s="7" customFormat="1" x14ac:dyDescent="0.25">
      <c r="A27" s="48" t="s">
        <v>333</v>
      </c>
      <c r="B27" s="53">
        <f>SUM('AGM Summary 2017'!B18:B26)</f>
        <v>1136.69</v>
      </c>
      <c r="C27" s="53">
        <f>SUM('AGM Summary 2017'!C18:C26)</f>
        <v>5685.02</v>
      </c>
      <c r="D27" s="53">
        <f>SUM('AGM Summary 2017'!D18:D26)</f>
        <v>1402.08</v>
      </c>
      <c r="E27" s="53">
        <f>SUM('AGM Summary 2017'!E18:E26)</f>
        <v>209.5</v>
      </c>
      <c r="F27" s="53">
        <f>SUM('AGM Summary 2017'!F18:F26)</f>
        <v>35696.47</v>
      </c>
      <c r="G27" s="53">
        <f>SUM('AGM Summary 2017'!G18:G26)</f>
        <v>1103.98</v>
      </c>
      <c r="H27" s="53">
        <f>SUM('AGM Summary 2017'!H18:H26)</f>
        <v>156.94</v>
      </c>
      <c r="I27" s="53">
        <f>SUM('AGM Summary 2017'!I18:I26)</f>
        <v>3005.62</v>
      </c>
      <c r="J27" s="53">
        <f>SUM('AGM Summary 2017'!J18:J26)</f>
        <v>2524.96</v>
      </c>
      <c r="K27" s="53">
        <f>SUM('AGM Summary 2017'!K18:K26)</f>
        <v>2593.92</v>
      </c>
      <c r="L27" s="53">
        <f>SUM('AGM Summary 2017'!L18:L26)</f>
        <v>626.19000000000005</v>
      </c>
      <c r="M27" s="53">
        <f>SUM('AGM Summary 2017'!M18:M26)</f>
        <v>10371.14</v>
      </c>
      <c r="N27" s="53">
        <f>SUM('AGM Summary 2017'!N18:N26)</f>
        <v>0</v>
      </c>
      <c r="O27" s="54">
        <f>SUM('AGM Summary 2017'!O18:O26)</f>
        <v>64512.509999999995</v>
      </c>
    </row>
    <row r="28" spans="1:15" x14ac:dyDescent="0.25">
      <c r="A28" s="48" t="s">
        <v>334</v>
      </c>
      <c r="B28" s="55">
        <f>'AGM Summary 2017'!B15-'AGM Summary 2017'!B27</f>
        <v>-192.24</v>
      </c>
      <c r="C28" s="55">
        <f>'AGM Summary 2017'!C15-'AGM Summary 2017'!C27</f>
        <v>-860.97000000000025</v>
      </c>
      <c r="D28" s="55">
        <f>'AGM Summary 2017'!D15-'AGM Summary 2017'!D27</f>
        <v>1079.92</v>
      </c>
      <c r="E28" s="55">
        <f>'AGM Summary 2017'!E15-'AGM Summary 2017'!E27</f>
        <v>10382.91</v>
      </c>
      <c r="F28" s="55">
        <f>'AGM Summary 2017'!F15-'AGM Summary 2017'!F27</f>
        <v>-31964.97</v>
      </c>
      <c r="G28" s="55">
        <f>'AGM Summary 2017'!G15-'AGM Summary 2017'!G27</f>
        <v>-878.98</v>
      </c>
      <c r="H28" s="55">
        <f>'AGM Summary 2017'!H15-'AGM Summary 2017'!H27</f>
        <v>2922.4254545454546</v>
      </c>
      <c r="I28" s="55">
        <f>'AGM Summary 2017'!I15-'AGM Summary 2017'!I27</f>
        <v>4510.53</v>
      </c>
      <c r="J28" s="55">
        <f>'AGM Summary 2017'!J15-'AGM Summary 2017'!J27</f>
        <v>1769.04</v>
      </c>
      <c r="K28" s="55">
        <f>'AGM Summary 2017'!K15-'AGM Summary 2017'!K27</f>
        <v>2978.8100000000004</v>
      </c>
      <c r="L28" s="55">
        <f>'AGM Summary 2017'!L15-'AGM Summary 2017'!L27</f>
        <v>770.11000000000013</v>
      </c>
      <c r="M28" s="55">
        <f>'AGM Summary 2017'!M15-'AGM Summary 2017'!M27</f>
        <v>-10040.64</v>
      </c>
      <c r="N28" s="55">
        <f>'AGM Summary 2017'!N15-'AGM Summary 2017'!N27</f>
        <v>0</v>
      </c>
      <c r="O28" s="56">
        <f>'AGM Summary 2017'!O15-'AGM Summary 2017'!O27</f>
        <v>-19524.054545454535</v>
      </c>
    </row>
    <row r="30" spans="1:15" x14ac:dyDescent="0.25">
      <c r="A30" s="7" t="s">
        <v>335</v>
      </c>
    </row>
    <row r="31" spans="1:15" ht="30" x14ac:dyDescent="0.25">
      <c r="A31" s="57">
        <v>106455.26</v>
      </c>
      <c r="B31" s="58">
        <f>'AGM Summary 2017'!A31+'AGM Summary 2017'!B28</f>
        <v>106263.01999999999</v>
      </c>
      <c r="C31" s="58">
        <f>'AGM Summary 2017'!B31+'AGM Summary 2017'!C28</f>
        <v>105402.04999999999</v>
      </c>
      <c r="D31" s="58">
        <f>'AGM Summary 2017'!C31+'AGM Summary 2017'!D28</f>
        <v>106481.96999999999</v>
      </c>
      <c r="E31" s="58">
        <f>'AGM Summary 2017'!D31+'AGM Summary 2017'!E28</f>
        <v>116864.87999999999</v>
      </c>
      <c r="F31" s="58">
        <f>'AGM Summary 2017'!E31+'AGM Summary 2017'!F28</f>
        <v>84899.909999999989</v>
      </c>
      <c r="G31" s="58">
        <f>'AGM Summary 2017'!F31+'AGM Summary 2017'!G28</f>
        <v>84020.93</v>
      </c>
      <c r="H31" s="58">
        <f>'AGM Summary 2017'!G31+'AGM Summary 2017'!H28</f>
        <v>86943.355454545454</v>
      </c>
      <c r="I31" s="58">
        <f>'AGM Summary 2017'!H31+'AGM Summary 2017'!I28</f>
        <v>91453.885454545452</v>
      </c>
      <c r="J31" s="58">
        <f>'AGM Summary 2017'!I31+'AGM Summary 2017'!J28</f>
        <v>93222.925454545446</v>
      </c>
      <c r="K31" s="58">
        <f>'AGM Summary 2017'!J31+'AGM Summary 2017'!K28</f>
        <v>96201.735454545444</v>
      </c>
      <c r="L31" s="58">
        <f>'AGM Summary 2017'!K31+'AGM Summary 2017'!L28</f>
        <v>96971.845454545444</v>
      </c>
      <c r="M31" s="58">
        <f>'AGM Summary 2017'!L31+'AGM Summary 2017'!M28</f>
        <v>86931.205454545445</v>
      </c>
      <c r="N31" s="59" t="s">
        <v>386</v>
      </c>
      <c r="O31" s="58"/>
    </row>
  </sheetData>
  <mergeCells count="1">
    <mergeCell ref="A1:G1"/>
  </mergeCells>
  <pageMargins left="0.31736111111111098" right="0.295833333333333" top="0.75" bottom="0.75" header="0.51180555555555496" footer="0.51180555555555496"/>
  <pageSetup paperSize="9" scale="55" firstPageNumber="0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Normal="100" workbookViewId="0">
      <selection activeCell="D8" sqref="D8"/>
    </sheetView>
  </sheetViews>
  <sheetFormatPr defaultRowHeight="15" x14ac:dyDescent="0.25"/>
  <cols>
    <col min="2" max="2" width="6.140625"/>
    <col min="3" max="3" width="3.5703125"/>
    <col min="4" max="4" width="22"/>
    <col min="5" max="5" width="16.140625"/>
    <col min="8" max="8" width="16.140625"/>
  </cols>
  <sheetData>
    <row r="1" spans="1:8" x14ac:dyDescent="0.25">
      <c r="A1" s="61" t="s">
        <v>336</v>
      </c>
      <c r="B1" s="61"/>
      <c r="C1" s="61"/>
      <c r="D1" s="61"/>
      <c r="E1" s="61"/>
      <c r="F1" s="61"/>
    </row>
    <row r="2" spans="1:8" x14ac:dyDescent="0.25">
      <c r="A2" s="61" t="s">
        <v>387</v>
      </c>
      <c r="B2" s="61"/>
      <c r="C2" s="61"/>
      <c r="D2" s="61"/>
      <c r="E2" s="61"/>
    </row>
    <row r="4" spans="1:8" x14ac:dyDescent="0.25">
      <c r="A4" s="63" t="s">
        <v>338</v>
      </c>
      <c r="E4" s="62">
        <v>106455.26</v>
      </c>
    </row>
    <row r="6" spans="1:8" x14ac:dyDescent="0.25">
      <c r="A6" s="7" t="s">
        <v>388</v>
      </c>
      <c r="F6" s="7" t="s">
        <v>389</v>
      </c>
    </row>
    <row r="7" spans="1:8" x14ac:dyDescent="0.25">
      <c r="A7" s="63" t="s">
        <v>7</v>
      </c>
      <c r="D7" s="64">
        <f>'AGM Summary 2017'!O4</f>
        <v>5772.727272727273</v>
      </c>
      <c r="F7" t="s">
        <v>5</v>
      </c>
      <c r="H7" s="64">
        <f>'AGM Summary 2017'!O18</f>
        <v>4907.0809090909097</v>
      </c>
    </row>
    <row r="8" spans="1:8" x14ac:dyDescent="0.25">
      <c r="A8" t="s">
        <v>5</v>
      </c>
      <c r="D8" s="64" t="s">
        <v>417</v>
      </c>
      <c r="F8" t="s">
        <v>339</v>
      </c>
      <c r="H8" s="64">
        <f>'AGM Summary 2017'!O19</f>
        <v>10326.257272727273</v>
      </c>
    </row>
    <row r="9" spans="1:8" x14ac:dyDescent="0.25">
      <c r="A9" t="s">
        <v>390</v>
      </c>
      <c r="D9" s="64">
        <f>'AGM Summary 2017'!O6</f>
        <v>136.36363636363637</v>
      </c>
      <c r="F9" t="s">
        <v>341</v>
      </c>
      <c r="H9" s="64">
        <f>'AGM Summary 2017'!O20</f>
        <v>258.78363636363633</v>
      </c>
    </row>
    <row r="10" spans="1:8" x14ac:dyDescent="0.25">
      <c r="A10" t="s">
        <v>192</v>
      </c>
      <c r="D10" s="64">
        <f>'AGM Summary 2017'!O8</f>
        <v>8878.86</v>
      </c>
      <c r="F10" t="s">
        <v>391</v>
      </c>
      <c r="H10" s="64">
        <f>'AGM Summary 2017'!O23</f>
        <v>32010.400909090909</v>
      </c>
    </row>
    <row r="11" spans="1:8" x14ac:dyDescent="0.25">
      <c r="A11" t="s">
        <v>343</v>
      </c>
      <c r="D11" s="64">
        <f>'AGM Summary 2017'!O10</f>
        <v>12235.679090909091</v>
      </c>
      <c r="F11" t="s">
        <v>343</v>
      </c>
      <c r="H11" s="64">
        <f>'AGM Summary 2017'!O22</f>
        <v>6843.9590909090903</v>
      </c>
    </row>
    <row r="12" spans="1:8" x14ac:dyDescent="0.25">
      <c r="A12" t="s">
        <v>9</v>
      </c>
      <c r="D12" s="64">
        <f>'AGM Summary 2017'!O9</f>
        <v>949</v>
      </c>
      <c r="F12" t="s">
        <v>344</v>
      </c>
      <c r="H12" s="64">
        <f>'AGM Summary 2017'!O21</f>
        <v>290.83636363636367</v>
      </c>
    </row>
    <row r="13" spans="1:8" x14ac:dyDescent="0.25">
      <c r="A13" t="s">
        <v>12</v>
      </c>
      <c r="D13" s="64">
        <f>'AGM Summary 2017'!O14</f>
        <v>54.37</v>
      </c>
      <c r="F13" t="s">
        <v>345</v>
      </c>
      <c r="H13" s="64">
        <f>'AGM Summary 2017'!O24</f>
        <v>60</v>
      </c>
    </row>
    <row r="14" spans="1:8" x14ac:dyDescent="0.25">
      <c r="A14" t="s">
        <v>11</v>
      </c>
      <c r="D14" s="64">
        <f>'AGM Summary 2017'!O11</f>
        <v>4870</v>
      </c>
      <c r="F14" t="s">
        <v>11</v>
      </c>
      <c r="H14" s="64">
        <f>'AGM Summary 2017'!O26</f>
        <v>4471.5</v>
      </c>
    </row>
    <row r="15" spans="1:8" x14ac:dyDescent="0.25">
      <c r="A15" t="s">
        <v>4</v>
      </c>
      <c r="D15" s="64">
        <f>'AGM Summary 2017'!O13</f>
        <v>2879.5009090909089</v>
      </c>
      <c r="F15" t="s">
        <v>4</v>
      </c>
      <c r="H15" s="64">
        <f>'AGM Summary 2017'!O25</f>
        <v>5343.6918181818191</v>
      </c>
    </row>
    <row r="16" spans="1:8" x14ac:dyDescent="0.25">
      <c r="A16" s="7"/>
      <c r="D16" s="68">
        <f>SUM('AGM Reco 2017'!D7:D15)</f>
        <v>35776.500909090908</v>
      </c>
      <c r="H16" s="69">
        <f>SUM('AGM Reco 2017'!H7:H15)</f>
        <v>64512.51</v>
      </c>
    </row>
    <row r="17" spans="1:8" x14ac:dyDescent="0.25">
      <c r="A17" s="7"/>
      <c r="D17" s="70"/>
      <c r="H17" s="64"/>
    </row>
    <row r="18" spans="1:8" x14ac:dyDescent="0.25">
      <c r="D18" s="72"/>
      <c r="H18" s="64"/>
    </row>
    <row r="19" spans="1:8" x14ac:dyDescent="0.25">
      <c r="A19" s="71" t="s">
        <v>347</v>
      </c>
      <c r="D19" s="70"/>
      <c r="E19" s="62">
        <f>'AGM Reco 2017'!E4+'AGM Reco 2017'!D16-'AGM Reco 2017'!H16</f>
        <v>77719.250909090886</v>
      </c>
    </row>
    <row r="20" spans="1:8" x14ac:dyDescent="0.25">
      <c r="F20" s="7"/>
      <c r="G20" s="74" t="s">
        <v>348</v>
      </c>
      <c r="H20" s="78">
        <v>3339</v>
      </c>
    </row>
    <row r="21" spans="1:8" x14ac:dyDescent="0.25">
      <c r="G21" s="1"/>
      <c r="H21" s="78">
        <v>459</v>
      </c>
    </row>
    <row r="22" spans="1:8" x14ac:dyDescent="0.25">
      <c r="H22" s="76">
        <f>'AGM Reco 2017'!E19+'AGM Reco 2017'!H20+'AGM Reco 2017'!H21</f>
        <v>81517.250909090886</v>
      </c>
    </row>
    <row r="24" spans="1:8" x14ac:dyDescent="0.25">
      <c r="A24" s="61" t="s">
        <v>378</v>
      </c>
      <c r="E24" s="72"/>
      <c r="F24" s="61" t="s">
        <v>351</v>
      </c>
    </row>
    <row r="25" spans="1:8" x14ac:dyDescent="0.25">
      <c r="A25" t="s">
        <v>354</v>
      </c>
      <c r="D25" s="64">
        <v>13838.91</v>
      </c>
      <c r="F25" t="s">
        <v>354</v>
      </c>
      <c r="H25" s="64">
        <v>37937.01</v>
      </c>
    </row>
    <row r="26" spans="1:8" x14ac:dyDescent="0.25">
      <c r="A26" t="s">
        <v>12</v>
      </c>
      <c r="D26" s="64">
        <f>'AGM Reco 2017'!D27-'AGM Reco 2017'!D25</f>
        <v>324.97999999999956</v>
      </c>
      <c r="F26" t="s">
        <v>12</v>
      </c>
      <c r="H26" s="64">
        <f>'AGM Reco 2017'!H27-'AGM Reco 2017'!H25</f>
        <v>1154.0299999999988</v>
      </c>
    </row>
    <row r="27" spans="1:8" x14ac:dyDescent="0.25">
      <c r="A27" s="71" t="s">
        <v>347</v>
      </c>
      <c r="D27" s="76">
        <v>14163.89</v>
      </c>
      <c r="F27" s="71" t="s">
        <v>347</v>
      </c>
      <c r="H27" s="76">
        <v>39091.040000000001</v>
      </c>
    </row>
    <row r="28" spans="1:8" x14ac:dyDescent="0.25">
      <c r="D28" s="64"/>
      <c r="H28" s="64"/>
    </row>
    <row r="29" spans="1:8" x14ac:dyDescent="0.25">
      <c r="D29" s="64"/>
    </row>
    <row r="30" spans="1:8" x14ac:dyDescent="0.25">
      <c r="D30" s="70"/>
      <c r="F30" s="61" t="s">
        <v>392</v>
      </c>
    </row>
    <row r="31" spans="1:8" x14ac:dyDescent="0.25">
      <c r="F31" t="s">
        <v>354</v>
      </c>
      <c r="H31" s="64">
        <v>49468.04</v>
      </c>
    </row>
    <row r="32" spans="1:8" x14ac:dyDescent="0.25">
      <c r="F32" t="s">
        <v>12</v>
      </c>
      <c r="H32" s="64">
        <f>'AGM Reco 2017'!H33-'AGM Reco 2017'!H31</f>
        <v>880.11000000000058</v>
      </c>
    </row>
    <row r="33" spans="6:8" x14ac:dyDescent="0.25">
      <c r="F33" s="71" t="s">
        <v>347</v>
      </c>
      <c r="H33" s="76">
        <v>50348.15</v>
      </c>
    </row>
  </sheetData>
  <pageMargins left="0.28402777777777799" right="0.358333333333333" top="0.75" bottom="0.75" header="0.51180555555555496" footer="0.51180555555555496"/>
  <pageSetup paperSize="9" firstPageNumber="0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zoomScaleNormal="100" workbookViewId="0"/>
  </sheetViews>
  <sheetFormatPr defaultRowHeight="15" x14ac:dyDescent="0.25"/>
  <cols>
    <col min="1" max="1" width="45.28515625"/>
    <col min="2" max="2" width="14.85546875"/>
    <col min="3" max="3" width="14.140625"/>
    <col min="4" max="4" width="33.85546875"/>
    <col min="5" max="5" width="14.85546875"/>
  </cols>
  <sheetData>
    <row r="1" spans="1:5" x14ac:dyDescent="0.25">
      <c r="A1" s="102" t="s">
        <v>336</v>
      </c>
      <c r="B1" s="102"/>
      <c r="C1" s="102"/>
      <c r="D1" s="102"/>
    </row>
    <row r="2" spans="1:5" x14ac:dyDescent="0.25">
      <c r="A2" s="60">
        <v>42767</v>
      </c>
      <c r="B2" s="61"/>
      <c r="C2" s="61"/>
    </row>
    <row r="4" spans="1:5" x14ac:dyDescent="0.25">
      <c r="A4" t="s">
        <v>338</v>
      </c>
      <c r="C4" s="62">
        <f>'Reco Nov Dec Jan 16_17'!C20</f>
        <v>96971.845454545401</v>
      </c>
    </row>
    <row r="6" spans="1:5" x14ac:dyDescent="0.25">
      <c r="A6" s="7" t="s">
        <v>304</v>
      </c>
      <c r="D6" s="7" t="s">
        <v>306</v>
      </c>
    </row>
    <row r="7" spans="1:5" x14ac:dyDescent="0.25">
      <c r="A7" s="63" t="s">
        <v>7</v>
      </c>
      <c r="B7" s="64">
        <v>0</v>
      </c>
      <c r="D7" t="s">
        <v>5</v>
      </c>
      <c r="E7" s="65">
        <f>'AGM Summary 2017'!M18</f>
        <v>474.81818181818187</v>
      </c>
    </row>
    <row r="8" spans="1:5" x14ac:dyDescent="0.25">
      <c r="A8" t="s">
        <v>5</v>
      </c>
      <c r="B8" s="64">
        <v>0</v>
      </c>
      <c r="D8" t="s">
        <v>339</v>
      </c>
      <c r="E8" s="64">
        <f>'AGM Summary 2017'!M19</f>
        <v>3653.7481818181814</v>
      </c>
    </row>
    <row r="9" spans="1:5" x14ac:dyDescent="0.25">
      <c r="A9" t="s">
        <v>340</v>
      </c>
      <c r="B9" s="64">
        <v>0</v>
      </c>
      <c r="D9" t="s">
        <v>341</v>
      </c>
      <c r="E9" s="64">
        <v>0</v>
      </c>
    </row>
    <row r="10" spans="1:5" x14ac:dyDescent="0.25">
      <c r="A10" t="s">
        <v>324</v>
      </c>
      <c r="B10" s="64">
        <v>0</v>
      </c>
      <c r="D10" t="s">
        <v>377</v>
      </c>
      <c r="E10" s="64">
        <f>'AGM Summary 2017'!M23</f>
        <v>4520.1000000000004</v>
      </c>
    </row>
    <row r="11" spans="1:5" x14ac:dyDescent="0.25">
      <c r="A11" t="s">
        <v>192</v>
      </c>
      <c r="B11" s="64">
        <v>0</v>
      </c>
      <c r="D11" t="s">
        <v>343</v>
      </c>
      <c r="E11" s="64">
        <f>'AGM Summary 2017'!M22</f>
        <v>42.62</v>
      </c>
    </row>
    <row r="12" spans="1:5" x14ac:dyDescent="0.25">
      <c r="A12" t="s">
        <v>343</v>
      </c>
      <c r="B12" s="64">
        <f>'AGM Summary 2017'!M10</f>
        <v>73.181818181818187</v>
      </c>
      <c r="D12" t="s">
        <v>344</v>
      </c>
      <c r="E12" s="64">
        <v>0</v>
      </c>
    </row>
    <row r="13" spans="1:5" x14ac:dyDescent="0.25">
      <c r="A13" t="s">
        <v>9</v>
      </c>
      <c r="B13" s="64">
        <f>'AGM Summary 2017'!M9</f>
        <v>50</v>
      </c>
      <c r="D13" t="s">
        <v>345</v>
      </c>
      <c r="E13" s="64">
        <f>'AGM Summary 2017'!M24</f>
        <v>5</v>
      </c>
    </row>
    <row r="14" spans="1:5" x14ac:dyDescent="0.25">
      <c r="A14" t="s">
        <v>12</v>
      </c>
      <c r="B14" s="64">
        <v>0</v>
      </c>
      <c r="D14" t="s">
        <v>11</v>
      </c>
      <c r="E14" s="64">
        <f>'AGM Summary 2017'!M26</f>
        <v>839.5</v>
      </c>
    </row>
    <row r="15" spans="1:5" x14ac:dyDescent="0.25">
      <c r="A15" t="s">
        <v>11</v>
      </c>
      <c r="B15" s="64">
        <f>'AGM Summary 2017'!M11</f>
        <v>200</v>
      </c>
      <c r="D15" s="66" t="s">
        <v>4</v>
      </c>
      <c r="E15" s="67">
        <f>'AGM Summary 2017'!M25</f>
        <v>835.35363636363638</v>
      </c>
    </row>
    <row r="16" spans="1:5" x14ac:dyDescent="0.25">
      <c r="A16" t="s">
        <v>346</v>
      </c>
      <c r="B16" s="64">
        <v>0</v>
      </c>
      <c r="E16" s="64"/>
    </row>
    <row r="17" spans="1:5" x14ac:dyDescent="0.25">
      <c r="A17" s="66" t="s">
        <v>4</v>
      </c>
      <c r="B17" s="67">
        <f>'AGM Summary 2017'!M13</f>
        <v>7.3181818181818183</v>
      </c>
      <c r="E17" s="58"/>
    </row>
    <row r="18" spans="1:5" x14ac:dyDescent="0.25">
      <c r="B18" s="68">
        <f>SUM('Reco Feb 17'!B7:B17)</f>
        <v>330.5</v>
      </c>
      <c r="C18" s="7"/>
      <c r="D18" s="7"/>
      <c r="E18" s="69">
        <f>SUM('Reco Feb 17'!E7:E17)</f>
        <v>10371.14</v>
      </c>
    </row>
    <row r="19" spans="1:5" x14ac:dyDescent="0.25">
      <c r="A19" s="7"/>
      <c r="B19" s="70"/>
      <c r="E19" s="64"/>
    </row>
    <row r="20" spans="1:5" x14ac:dyDescent="0.25">
      <c r="A20" s="71" t="s">
        <v>347</v>
      </c>
      <c r="B20" s="72"/>
      <c r="C20" s="73">
        <f>'Reco Feb 17'!C4+'Reco Feb 17'!B18-'Reco Feb 17'!E18</f>
        <v>86931.205454545401</v>
      </c>
      <c r="E20" s="64"/>
    </row>
    <row r="21" spans="1:5" x14ac:dyDescent="0.25">
      <c r="A21" s="7"/>
      <c r="B21" s="70"/>
      <c r="D21" s="74" t="s">
        <v>348</v>
      </c>
      <c r="E21" s="78">
        <v>3339</v>
      </c>
    </row>
    <row r="22" spans="1:5" x14ac:dyDescent="0.25">
      <c r="A22" s="7"/>
      <c r="B22" s="70"/>
      <c r="D22" s="1"/>
      <c r="E22" s="78">
        <v>459</v>
      </c>
    </row>
    <row r="23" spans="1:5" x14ac:dyDescent="0.25">
      <c r="A23" s="7"/>
      <c r="B23" s="70"/>
      <c r="E23" s="76">
        <f>'Reco Feb 17'!C20+'Reco Feb 17'!E21+'Reco Feb 17'!E22</f>
        <v>90729.205454545401</v>
      </c>
    </row>
    <row r="25" spans="1:5" x14ac:dyDescent="0.25">
      <c r="A25" s="61" t="s">
        <v>378</v>
      </c>
      <c r="D25" s="61" t="s">
        <v>351</v>
      </c>
    </row>
    <row r="26" spans="1:5" x14ac:dyDescent="0.25">
      <c r="A26" t="s">
        <v>354</v>
      </c>
      <c r="B26" s="64">
        <f>'Reco Nov Dec Jan 16_17'!B28</f>
        <v>14163.89</v>
      </c>
      <c r="D26" t="s">
        <v>354</v>
      </c>
      <c r="E26" s="64">
        <f>'Reco Nov Dec Jan 16_17'!E28</f>
        <v>38509.97</v>
      </c>
    </row>
    <row r="27" spans="1:5" x14ac:dyDescent="0.25">
      <c r="A27" t="s">
        <v>12</v>
      </c>
      <c r="B27" s="64">
        <v>0</v>
      </c>
      <c r="D27" t="s">
        <v>12</v>
      </c>
      <c r="E27" s="64">
        <v>581.07000000000005</v>
      </c>
    </row>
    <row r="28" spans="1:5" x14ac:dyDescent="0.25">
      <c r="A28" s="77" t="s">
        <v>347</v>
      </c>
      <c r="B28" s="69">
        <f>SUM('Reco Feb 17'!B26:B27)</f>
        <v>14163.89</v>
      </c>
      <c r="D28" s="77" t="s">
        <v>347</v>
      </c>
      <c r="E28" s="69">
        <f>SUM('Reco Feb 17'!E26:E27)</f>
        <v>39091.040000000001</v>
      </c>
    </row>
    <row r="29" spans="1:5" x14ac:dyDescent="0.25">
      <c r="B29" t="s">
        <v>88</v>
      </c>
    </row>
    <row r="30" spans="1:5" x14ac:dyDescent="0.25">
      <c r="A30" s="61" t="s">
        <v>350</v>
      </c>
    </row>
    <row r="31" spans="1:5" x14ac:dyDescent="0.25">
      <c r="A31" t="s">
        <v>354</v>
      </c>
      <c r="B31" s="64">
        <f>'Reco Nov Dec Jan 16_17'!B33</f>
        <v>50284.09</v>
      </c>
    </row>
    <row r="32" spans="1:5" x14ac:dyDescent="0.25">
      <c r="A32" t="s">
        <v>12</v>
      </c>
      <c r="B32" s="64">
        <v>64.06</v>
      </c>
    </row>
    <row r="33" spans="1:2" x14ac:dyDescent="0.25">
      <c r="A33" s="77" t="s">
        <v>347</v>
      </c>
      <c r="B33" s="69">
        <f>SUM('Reco Feb 17'!B31:B32)</f>
        <v>50348.149999999994</v>
      </c>
    </row>
  </sheetData>
  <pageMargins left="0.38819444444444401" right="0.43333333333333302" top="0.47291666666666698" bottom="0.75" header="0.51180555555555496" footer="0.51180555555555496"/>
  <pageSetup paperSize="9" firstPageNumber="0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zoomScaleNormal="100" workbookViewId="0"/>
  </sheetViews>
  <sheetFormatPr defaultRowHeight="15" x14ac:dyDescent="0.25"/>
  <cols>
    <col min="1" max="1" width="45.28515625"/>
    <col min="2" max="2" width="14.85546875"/>
    <col min="3" max="3" width="14.140625"/>
    <col min="4" max="4" width="33.85546875"/>
    <col min="5" max="5" width="14.85546875"/>
  </cols>
  <sheetData>
    <row r="1" spans="1:5" x14ac:dyDescent="0.25">
      <c r="A1" s="102" t="s">
        <v>336</v>
      </c>
      <c r="B1" s="102"/>
      <c r="C1" s="102"/>
      <c r="D1" s="102"/>
    </row>
    <row r="2" spans="1:5" x14ac:dyDescent="0.25">
      <c r="A2" s="60" t="s">
        <v>393</v>
      </c>
      <c r="B2" s="61"/>
      <c r="C2" s="61"/>
    </row>
    <row r="4" spans="1:5" x14ac:dyDescent="0.25">
      <c r="A4" t="s">
        <v>338</v>
      </c>
      <c r="C4" s="62">
        <v>91453.885454545394</v>
      </c>
    </row>
    <row r="6" spans="1:5" x14ac:dyDescent="0.25">
      <c r="A6" s="7" t="s">
        <v>304</v>
      </c>
      <c r="D6" s="7" t="s">
        <v>306</v>
      </c>
    </row>
    <row r="7" spans="1:5" x14ac:dyDescent="0.25">
      <c r="A7" s="63" t="s">
        <v>7</v>
      </c>
      <c r="B7" s="64">
        <v>0</v>
      </c>
      <c r="D7" t="s">
        <v>5</v>
      </c>
      <c r="E7" s="65">
        <v>1021.11818181818</v>
      </c>
    </row>
    <row r="8" spans="1:5" x14ac:dyDescent="0.25">
      <c r="A8" t="s">
        <v>5</v>
      </c>
      <c r="B8" s="64">
        <v>3085.5909090909099</v>
      </c>
      <c r="D8" t="s">
        <v>339</v>
      </c>
      <c r="E8" s="64">
        <v>531.49</v>
      </c>
    </row>
    <row r="9" spans="1:5" x14ac:dyDescent="0.25">
      <c r="A9" t="s">
        <v>340</v>
      </c>
      <c r="B9" s="64">
        <v>99.863636363636402</v>
      </c>
      <c r="D9" t="s">
        <v>341</v>
      </c>
      <c r="E9" s="64">
        <v>39.25</v>
      </c>
    </row>
    <row r="10" spans="1:5" x14ac:dyDescent="0.25">
      <c r="A10" t="s">
        <v>324</v>
      </c>
      <c r="B10" s="64">
        <v>0</v>
      </c>
      <c r="D10" t="s">
        <v>377</v>
      </c>
      <c r="E10" s="64">
        <v>0</v>
      </c>
    </row>
    <row r="11" spans="1:5" x14ac:dyDescent="0.25">
      <c r="A11" t="s">
        <v>192</v>
      </c>
      <c r="B11" s="64">
        <v>727.27272727272702</v>
      </c>
      <c r="D11" t="s">
        <v>343</v>
      </c>
      <c r="E11" s="64">
        <v>3025.3481818181799</v>
      </c>
    </row>
    <row r="12" spans="1:5" x14ac:dyDescent="0.25">
      <c r="A12" t="s">
        <v>343</v>
      </c>
      <c r="B12" s="64">
        <v>4600.0272727272704</v>
      </c>
      <c r="D12" t="s">
        <v>344</v>
      </c>
      <c r="E12" s="64">
        <v>0</v>
      </c>
    </row>
    <row r="13" spans="1:5" x14ac:dyDescent="0.25">
      <c r="A13" t="s">
        <v>9</v>
      </c>
      <c r="B13" s="64">
        <v>699</v>
      </c>
      <c r="D13" t="s">
        <v>345</v>
      </c>
      <c r="E13" s="64">
        <v>15</v>
      </c>
    </row>
    <row r="14" spans="1:5" x14ac:dyDescent="0.25">
      <c r="A14" t="s">
        <v>12</v>
      </c>
      <c r="B14" s="64">
        <v>0</v>
      </c>
      <c r="D14" t="s">
        <v>11</v>
      </c>
      <c r="E14" s="64">
        <v>688.72727272727298</v>
      </c>
    </row>
    <row r="15" spans="1:5" x14ac:dyDescent="0.25">
      <c r="A15" t="s">
        <v>11</v>
      </c>
      <c r="B15" s="64">
        <v>1200</v>
      </c>
      <c r="D15" s="66" t="s">
        <v>4</v>
      </c>
      <c r="E15" s="67">
        <v>424.13636363636402</v>
      </c>
    </row>
    <row r="16" spans="1:5" x14ac:dyDescent="0.25">
      <c r="A16" t="s">
        <v>346</v>
      </c>
      <c r="B16" s="64">
        <v>0</v>
      </c>
      <c r="E16" s="64"/>
    </row>
    <row r="17" spans="1:5" x14ac:dyDescent="0.25">
      <c r="A17" s="66" t="s">
        <v>4</v>
      </c>
      <c r="B17" s="67">
        <v>851.27545454545498</v>
      </c>
      <c r="E17" s="58"/>
    </row>
    <row r="18" spans="1:5" x14ac:dyDescent="0.25">
      <c r="B18" s="68">
        <v>11263.03</v>
      </c>
      <c r="C18" s="7"/>
      <c r="D18" s="7"/>
      <c r="E18" s="69">
        <v>5745.07</v>
      </c>
    </row>
    <row r="19" spans="1:5" x14ac:dyDescent="0.25">
      <c r="A19" s="7"/>
      <c r="B19" s="70"/>
      <c r="E19" s="64"/>
    </row>
    <row r="20" spans="1:5" x14ac:dyDescent="0.25">
      <c r="A20" s="71" t="s">
        <v>347</v>
      </c>
      <c r="B20" s="72"/>
      <c r="C20" s="73">
        <v>96971.845454545401</v>
      </c>
      <c r="E20" s="64"/>
    </row>
    <row r="21" spans="1:5" x14ac:dyDescent="0.25">
      <c r="A21" s="7"/>
      <c r="B21" s="70"/>
      <c r="D21" s="74" t="s">
        <v>394</v>
      </c>
      <c r="E21" s="78"/>
    </row>
    <row r="22" spans="1:5" x14ac:dyDescent="0.25">
      <c r="A22" s="7"/>
      <c r="B22" s="70"/>
      <c r="D22" s="1"/>
      <c r="E22" s="78"/>
    </row>
    <row r="23" spans="1:5" x14ac:dyDescent="0.25">
      <c r="A23" s="7"/>
      <c r="B23" s="70"/>
      <c r="E23" s="64"/>
    </row>
    <row r="25" spans="1:5" x14ac:dyDescent="0.25">
      <c r="A25" s="61" t="s">
        <v>378</v>
      </c>
      <c r="D25" s="61" t="s">
        <v>351</v>
      </c>
    </row>
    <row r="26" spans="1:5" x14ac:dyDescent="0.25">
      <c r="A26" t="s">
        <v>354</v>
      </c>
      <c r="B26" s="64">
        <v>14000.17</v>
      </c>
      <c r="D26" t="s">
        <v>354</v>
      </c>
      <c r="E26" s="64">
        <v>38509.97</v>
      </c>
    </row>
    <row r="27" spans="1:5" x14ac:dyDescent="0.25">
      <c r="A27" t="s">
        <v>12</v>
      </c>
      <c r="B27" s="64">
        <v>163.72</v>
      </c>
      <c r="D27" t="s">
        <v>12</v>
      </c>
      <c r="E27" s="64">
        <v>0</v>
      </c>
    </row>
    <row r="28" spans="1:5" x14ac:dyDescent="0.25">
      <c r="A28" s="77" t="s">
        <v>347</v>
      </c>
      <c r="B28" s="69">
        <v>14163.89</v>
      </c>
      <c r="D28" s="77" t="s">
        <v>347</v>
      </c>
      <c r="E28" s="69">
        <v>38509.97</v>
      </c>
    </row>
    <row r="29" spans="1:5" x14ac:dyDescent="0.25">
      <c r="B29" t="s">
        <v>88</v>
      </c>
    </row>
    <row r="30" spans="1:5" x14ac:dyDescent="0.25">
      <c r="A30" s="61" t="s">
        <v>350</v>
      </c>
    </row>
    <row r="31" spans="1:5" x14ac:dyDescent="0.25">
      <c r="A31" t="s">
        <v>354</v>
      </c>
      <c r="B31" s="64">
        <v>50086.720000000001</v>
      </c>
    </row>
    <row r="32" spans="1:5" x14ac:dyDescent="0.25">
      <c r="A32" t="s">
        <v>12</v>
      </c>
      <c r="B32" s="64">
        <v>197.37</v>
      </c>
    </row>
    <row r="33" spans="1:2" x14ac:dyDescent="0.25">
      <c r="A33" s="77" t="s">
        <v>347</v>
      </c>
      <c r="B33" s="69">
        <v>50284.09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8"/>
  <sheetViews>
    <sheetView zoomScale="78" zoomScaleNormal="78" workbookViewId="0">
      <pane ySplit="1" topLeftCell="A200" activePane="bottomLeft" state="frozen"/>
      <selection pane="bottomLeft" activeCell="F224" sqref="F224"/>
    </sheetView>
  </sheetViews>
  <sheetFormatPr defaultRowHeight="15" x14ac:dyDescent="0.25"/>
  <cols>
    <col min="1" max="1" width="17.5703125"/>
    <col min="2" max="2" width="73.7109375"/>
    <col min="3" max="3" width="7.5703125"/>
    <col min="4" max="4" width="9.85546875"/>
    <col min="5" max="5" width="8.7109375" style="1" bestFit="1" customWidth="1"/>
    <col min="6" max="6" width="8.5703125"/>
    <col min="7" max="7" width="9.5703125"/>
    <col min="8" max="8" width="9.28515625"/>
    <col min="9" max="9" width="9.5703125"/>
    <col min="10" max="10" width="9.85546875"/>
    <col min="11" max="11" width="16.28515625"/>
    <col min="12" max="12" width="12.7109375"/>
    <col min="13" max="13" width="10.7109375"/>
    <col min="14" max="14" width="6"/>
    <col min="15" max="15" width="12.28515625"/>
    <col min="16" max="1025" width="8.7109375"/>
  </cols>
  <sheetData>
    <row r="1" spans="1:14" s="7" customFormat="1" ht="45" x14ac:dyDescent="0.25">
      <c r="A1" s="2" t="s">
        <v>0</v>
      </c>
      <c r="B1" s="3" t="s">
        <v>1</v>
      </c>
      <c r="C1" s="3" t="s">
        <v>185</v>
      </c>
      <c r="D1" s="3" t="s">
        <v>3</v>
      </c>
      <c r="E1" s="4" t="s">
        <v>4</v>
      </c>
      <c r="F1" s="5" t="s">
        <v>186</v>
      </c>
      <c r="G1" s="5" t="s">
        <v>187</v>
      </c>
      <c r="H1" s="5" t="s">
        <v>188</v>
      </c>
      <c r="I1" s="5" t="s">
        <v>189</v>
      </c>
      <c r="J1" s="3" t="s">
        <v>11</v>
      </c>
      <c r="K1" s="5" t="s">
        <v>190</v>
      </c>
      <c r="L1" s="5" t="s">
        <v>191</v>
      </c>
      <c r="M1" s="5" t="s">
        <v>192</v>
      </c>
      <c r="N1" s="27" t="s">
        <v>193</v>
      </c>
    </row>
    <row r="2" spans="1:14" x14ac:dyDescent="0.25">
      <c r="A2" s="8">
        <v>42430</v>
      </c>
      <c r="B2" s="9" t="s">
        <v>194</v>
      </c>
      <c r="C2" s="9" t="s">
        <v>83</v>
      </c>
      <c r="D2" s="10">
        <v>5</v>
      </c>
      <c r="E2" s="11"/>
      <c r="F2" s="10"/>
      <c r="G2" s="10"/>
      <c r="H2" s="10"/>
      <c r="I2" s="9"/>
      <c r="J2" s="10"/>
      <c r="K2" s="9"/>
      <c r="L2" s="9"/>
      <c r="M2" s="9"/>
      <c r="N2" s="28">
        <f>Payments!D2</f>
        <v>5</v>
      </c>
    </row>
    <row r="3" spans="1:14" x14ac:dyDescent="0.25">
      <c r="A3" s="8">
        <v>42438</v>
      </c>
      <c r="B3" s="9" t="s">
        <v>195</v>
      </c>
      <c r="C3" s="9">
        <v>1148</v>
      </c>
      <c r="D3" s="10">
        <v>29</v>
      </c>
      <c r="E3" s="11">
        <f>Payments!D3/11</f>
        <v>2.6363636363636362</v>
      </c>
      <c r="F3" s="10"/>
      <c r="G3" s="10"/>
      <c r="H3" s="10"/>
      <c r="I3" s="9"/>
      <c r="J3" s="10">
        <f>Payments!D3-Payments!E3</f>
        <v>26.363636363636363</v>
      </c>
      <c r="K3" s="9"/>
      <c r="L3" s="9"/>
      <c r="M3" s="9"/>
      <c r="N3" s="12"/>
    </row>
    <row r="4" spans="1:14" x14ac:dyDescent="0.25">
      <c r="A4" s="8">
        <v>42438</v>
      </c>
      <c r="B4" s="9" t="s">
        <v>196</v>
      </c>
      <c r="C4" s="9">
        <v>1149</v>
      </c>
      <c r="D4" s="10">
        <v>66.930000000000007</v>
      </c>
      <c r="E4" s="11">
        <f>Payments!D4/11</f>
        <v>6.0845454545454549</v>
      </c>
      <c r="F4" s="10">
        <f>Payments!D4-Payments!E4</f>
        <v>60.845454545454551</v>
      </c>
      <c r="G4" s="10"/>
      <c r="H4" s="10"/>
      <c r="I4" s="9"/>
      <c r="J4" s="10"/>
      <c r="K4" s="9"/>
      <c r="L4" s="9"/>
      <c r="M4" s="9"/>
      <c r="N4" s="12"/>
    </row>
    <row r="5" spans="1:14" x14ac:dyDescent="0.25">
      <c r="A5" s="8">
        <v>42439</v>
      </c>
      <c r="B5" s="9" t="s">
        <v>197</v>
      </c>
      <c r="C5" s="9">
        <v>1150</v>
      </c>
      <c r="D5" s="10">
        <v>649.80999999999995</v>
      </c>
      <c r="E5" s="11">
        <v>58.64</v>
      </c>
      <c r="F5" s="10"/>
      <c r="G5" s="10">
        <f>Payments!D5-Payments!E5</f>
        <v>591.16999999999996</v>
      </c>
      <c r="H5" s="10"/>
      <c r="I5" s="9"/>
      <c r="J5" s="10"/>
      <c r="K5" s="9"/>
      <c r="L5" s="9"/>
      <c r="M5" s="9"/>
      <c r="N5" s="12"/>
    </row>
    <row r="6" spans="1:14" x14ac:dyDescent="0.25">
      <c r="A6" s="8">
        <v>42448</v>
      </c>
      <c r="B6" s="9" t="s">
        <v>198</v>
      </c>
      <c r="C6" s="9">
        <v>1152</v>
      </c>
      <c r="D6" s="10">
        <v>17.95</v>
      </c>
      <c r="E6" s="11">
        <v>0.88</v>
      </c>
      <c r="F6" s="10"/>
      <c r="G6" s="10"/>
      <c r="H6" s="10">
        <f>Payments!D6-Payments!E6</f>
        <v>17.07</v>
      </c>
      <c r="I6" s="9"/>
      <c r="J6" s="10"/>
      <c r="K6" s="9"/>
      <c r="L6" s="9"/>
      <c r="M6" s="9"/>
      <c r="N6" s="12"/>
    </row>
    <row r="7" spans="1:14" x14ac:dyDescent="0.25">
      <c r="A7" s="8">
        <v>42446</v>
      </c>
      <c r="B7" s="9" t="s">
        <v>199</v>
      </c>
      <c r="C7" s="9">
        <v>1151</v>
      </c>
      <c r="D7" s="10">
        <v>368</v>
      </c>
      <c r="E7" s="11">
        <f>Payments!D7/11</f>
        <v>33.454545454545453</v>
      </c>
      <c r="F7" s="10"/>
      <c r="G7" s="10"/>
      <c r="H7" s="10"/>
      <c r="I7" s="14">
        <f>Payments!D7-Payments!E7</f>
        <v>334.54545454545456</v>
      </c>
      <c r="J7" s="10"/>
      <c r="K7" s="9"/>
      <c r="L7" s="9"/>
      <c r="M7" s="9"/>
      <c r="N7" s="12"/>
    </row>
    <row r="8" spans="1:14" s="7" customFormat="1" x14ac:dyDescent="0.25">
      <c r="A8" s="2" t="s">
        <v>15</v>
      </c>
      <c r="B8" s="3"/>
      <c r="C8" s="3"/>
      <c r="D8" s="15">
        <f>SUM(Payments!D2:D7)</f>
        <v>1136.69</v>
      </c>
      <c r="E8" s="29">
        <f>SUM(Payments!E2:E7)</f>
        <v>101.69545454545454</v>
      </c>
      <c r="F8" s="15">
        <f>SUM(Payments!F2:F7)</f>
        <v>60.845454545454551</v>
      </c>
      <c r="G8" s="15">
        <f>SUM(Payments!G2:G7)</f>
        <v>591.16999999999996</v>
      </c>
      <c r="H8" s="15">
        <f>SUM(Payments!H2:H7)</f>
        <v>17.07</v>
      </c>
      <c r="I8" s="15">
        <f>SUM(Payments!I2:I7)</f>
        <v>334.54545454545456</v>
      </c>
      <c r="J8" s="15">
        <f>SUM(Payments!J2:J7)</f>
        <v>26.363636363636363</v>
      </c>
      <c r="K8" s="15">
        <f>SUM(Payments!K2:K7)</f>
        <v>0</v>
      </c>
      <c r="L8" s="15">
        <f>SUM(Payments!L2:L7)</f>
        <v>0</v>
      </c>
      <c r="M8" s="15"/>
      <c r="N8" s="15">
        <f>SUM(Payments!N2:N7)</f>
        <v>5</v>
      </c>
    </row>
    <row r="9" spans="1:14" x14ac:dyDescent="0.25">
      <c r="A9" s="16">
        <v>42461</v>
      </c>
      <c r="B9" s="17" t="s">
        <v>194</v>
      </c>
      <c r="C9" s="17" t="s">
        <v>83</v>
      </c>
      <c r="D9" s="18">
        <v>5</v>
      </c>
      <c r="E9" s="19">
        <v>0</v>
      </c>
      <c r="F9" s="18"/>
      <c r="G9" s="18"/>
      <c r="H9" s="18"/>
      <c r="I9" s="17"/>
      <c r="J9" s="17"/>
      <c r="K9" s="17"/>
      <c r="L9" s="17"/>
      <c r="M9" s="17"/>
      <c r="N9" s="30">
        <f>Payments!D9-Payments!E9</f>
        <v>5</v>
      </c>
    </row>
    <row r="10" spans="1:14" x14ac:dyDescent="0.25">
      <c r="A10" s="8">
        <v>42468</v>
      </c>
      <c r="B10" s="9" t="s">
        <v>200</v>
      </c>
      <c r="C10" s="9">
        <v>1153</v>
      </c>
      <c r="D10" s="10">
        <v>2960</v>
      </c>
      <c r="E10" s="11">
        <v>244.63</v>
      </c>
      <c r="F10" s="10"/>
      <c r="G10" s="10">
        <f>Payments!D10-Payments!E10</f>
        <v>2715.37</v>
      </c>
      <c r="H10" s="10"/>
      <c r="I10" s="9"/>
      <c r="J10" s="9"/>
      <c r="K10" s="9"/>
      <c r="L10" s="9"/>
      <c r="M10" s="9"/>
      <c r="N10" s="12"/>
    </row>
    <row r="11" spans="1:14" x14ac:dyDescent="0.25">
      <c r="A11" s="8">
        <v>42468</v>
      </c>
      <c r="B11" s="9" t="s">
        <v>201</v>
      </c>
      <c r="C11" s="9">
        <v>1154</v>
      </c>
      <c r="D11" s="10">
        <v>500</v>
      </c>
      <c r="E11" s="11">
        <v>0</v>
      </c>
      <c r="F11" s="10"/>
      <c r="G11" s="10"/>
      <c r="H11" s="10"/>
      <c r="I11" s="9"/>
      <c r="J11" s="10">
        <f>Payments!D11-Payments!E11</f>
        <v>500</v>
      </c>
      <c r="K11" s="9"/>
      <c r="L11" s="9"/>
      <c r="M11" s="9"/>
      <c r="N11" s="12"/>
    </row>
    <row r="12" spans="1:14" x14ac:dyDescent="0.25">
      <c r="A12" s="8">
        <v>42472</v>
      </c>
      <c r="B12" s="9" t="s">
        <v>202</v>
      </c>
      <c r="C12" s="9">
        <v>1155</v>
      </c>
      <c r="D12" s="9">
        <v>202.75</v>
      </c>
      <c r="E12" s="11">
        <f>Payments!D12/11</f>
        <v>18.431818181818183</v>
      </c>
      <c r="F12" s="10"/>
      <c r="G12" s="10"/>
      <c r="H12" s="10">
        <f>Payments!D12-Payments!E12</f>
        <v>184.31818181818181</v>
      </c>
      <c r="I12" s="9"/>
      <c r="J12" s="9"/>
      <c r="K12" s="9"/>
      <c r="L12" s="9"/>
      <c r="M12" s="9"/>
      <c r="N12" s="12"/>
    </row>
    <row r="13" spans="1:14" x14ac:dyDescent="0.25">
      <c r="A13" s="8">
        <v>42472</v>
      </c>
      <c r="B13" s="9" t="s">
        <v>203</v>
      </c>
      <c r="C13" s="9">
        <v>1156</v>
      </c>
      <c r="D13" s="9">
        <v>250.72</v>
      </c>
      <c r="E13" s="11">
        <f>Payments!D13/11</f>
        <v>22.792727272727273</v>
      </c>
      <c r="F13" s="10">
        <f>Payments!D13-Payments!E13</f>
        <v>227.92727272727274</v>
      </c>
      <c r="G13" s="10"/>
      <c r="H13" s="10"/>
      <c r="I13" s="9"/>
      <c r="J13" s="9"/>
      <c r="K13" s="9"/>
      <c r="L13" s="9"/>
      <c r="M13" s="9"/>
      <c r="N13" s="12"/>
    </row>
    <row r="14" spans="1:14" x14ac:dyDescent="0.25">
      <c r="A14" s="8">
        <v>42472</v>
      </c>
      <c r="B14" s="9" t="s">
        <v>204</v>
      </c>
      <c r="C14" s="9">
        <v>1157</v>
      </c>
      <c r="D14" s="10">
        <v>1439</v>
      </c>
      <c r="E14" s="11">
        <v>0</v>
      </c>
      <c r="F14" s="10"/>
      <c r="G14" s="10"/>
      <c r="H14" s="10"/>
      <c r="I14" s="9"/>
      <c r="J14" s="10">
        <f>Payments!D14-Payments!E14</f>
        <v>1439</v>
      </c>
      <c r="K14" s="9"/>
      <c r="L14" s="9"/>
      <c r="M14" s="9"/>
      <c r="N14" s="12"/>
    </row>
    <row r="15" spans="1:14" x14ac:dyDescent="0.25">
      <c r="A15" s="8">
        <v>42472</v>
      </c>
      <c r="B15" s="9" t="s">
        <v>205</v>
      </c>
      <c r="C15" s="9">
        <v>1158</v>
      </c>
      <c r="D15" s="9">
        <v>159.55000000000001</v>
      </c>
      <c r="E15" s="11">
        <f>Payments!D15/11</f>
        <v>14.504545454545456</v>
      </c>
      <c r="F15" s="10">
        <f>Payments!D15-Payments!E15</f>
        <v>145.04545454545456</v>
      </c>
      <c r="G15" s="10"/>
      <c r="H15" s="10"/>
      <c r="I15" s="9"/>
      <c r="J15" s="9"/>
      <c r="K15" s="9"/>
      <c r="L15" s="9"/>
      <c r="M15" s="9"/>
      <c r="N15" s="12"/>
    </row>
    <row r="16" spans="1:14" x14ac:dyDescent="0.25">
      <c r="A16" s="8">
        <v>42474</v>
      </c>
      <c r="B16" s="9" t="s">
        <v>199</v>
      </c>
      <c r="C16" s="9">
        <v>1159</v>
      </c>
      <c r="D16" s="10">
        <v>168</v>
      </c>
      <c r="E16" s="11">
        <f>Payments!D16/11</f>
        <v>15.272727272727273</v>
      </c>
      <c r="F16" s="10"/>
      <c r="G16" s="10"/>
      <c r="H16" s="10"/>
      <c r="I16" s="10">
        <f>Payments!D16-Payments!E16</f>
        <v>152.72727272727272</v>
      </c>
      <c r="J16" s="9"/>
      <c r="K16" s="9"/>
      <c r="L16" s="9"/>
      <c r="M16" s="9"/>
      <c r="N16" s="12"/>
    </row>
    <row r="17" spans="1:14" s="7" customFormat="1" x14ac:dyDescent="0.25">
      <c r="A17" s="2" t="s">
        <v>19</v>
      </c>
      <c r="B17" s="3"/>
      <c r="C17" s="3"/>
      <c r="D17" s="15">
        <f>SUM(Payments!D9:D16)</f>
        <v>5685.0199999999995</v>
      </c>
      <c r="E17" s="21">
        <f>SUM(Payments!E9:E16)</f>
        <v>315.63181818181818</v>
      </c>
      <c r="F17" s="15">
        <f>SUM(Payments!F9:F16)</f>
        <v>372.9727272727273</v>
      </c>
      <c r="G17" s="15">
        <f>SUM(Payments!G9:G16)</f>
        <v>2715.37</v>
      </c>
      <c r="H17" s="15">
        <f>SUM(Payments!H9:H16)</f>
        <v>184.31818181818181</v>
      </c>
      <c r="I17" s="15">
        <f>SUM(Payments!I9:I16)</f>
        <v>152.72727272727272</v>
      </c>
      <c r="J17" s="15">
        <f>SUM(Payments!J9:J16)</f>
        <v>1939</v>
      </c>
      <c r="K17" s="15">
        <f>SUM(Payments!K9:K16)</f>
        <v>0</v>
      </c>
      <c r="L17" s="15">
        <f>SUM(Payments!L9:L16)</f>
        <v>0</v>
      </c>
      <c r="M17" s="15"/>
      <c r="N17" s="22">
        <f>SUM(Payments!N9:N16)</f>
        <v>5</v>
      </c>
    </row>
    <row r="18" spans="1:14" x14ac:dyDescent="0.25">
      <c r="A18" s="23">
        <v>42492</v>
      </c>
      <c r="B18" s="9" t="s">
        <v>194</v>
      </c>
      <c r="C18" s="9" t="s">
        <v>83</v>
      </c>
      <c r="D18" s="10">
        <v>5</v>
      </c>
      <c r="E18" s="11">
        <v>0</v>
      </c>
      <c r="F18" s="10"/>
      <c r="G18" s="10"/>
      <c r="H18" s="10"/>
      <c r="I18" s="9"/>
      <c r="J18" s="9"/>
      <c r="K18" s="9"/>
      <c r="L18" s="9"/>
      <c r="M18" s="9"/>
      <c r="N18" s="10">
        <f>Payments!D18-Payments!E18</f>
        <v>5</v>
      </c>
    </row>
    <row r="19" spans="1:14" x14ac:dyDescent="0.25">
      <c r="A19" s="23">
        <v>42516</v>
      </c>
      <c r="B19" s="9" t="s">
        <v>206</v>
      </c>
      <c r="C19" s="9">
        <v>1162</v>
      </c>
      <c r="D19" s="10">
        <v>107.95</v>
      </c>
      <c r="E19" s="11">
        <f>Payments!D19/11</f>
        <v>9.8136363636363644</v>
      </c>
      <c r="F19" s="10">
        <f>Payments!D19-Payments!E19</f>
        <v>98.13636363636364</v>
      </c>
      <c r="G19" s="10"/>
      <c r="H19" s="10"/>
      <c r="I19" s="9"/>
      <c r="J19" s="9"/>
      <c r="K19" s="9"/>
      <c r="L19" s="9"/>
      <c r="M19" s="9"/>
      <c r="N19" s="9"/>
    </row>
    <row r="20" spans="1:14" x14ac:dyDescent="0.25">
      <c r="A20" s="23">
        <v>42516</v>
      </c>
      <c r="B20" s="9" t="s">
        <v>207</v>
      </c>
      <c r="C20" s="9">
        <v>1163</v>
      </c>
      <c r="D20" s="10">
        <v>472.9</v>
      </c>
      <c r="E20" s="11">
        <f>Payments!D20/11</f>
        <v>42.990909090909092</v>
      </c>
      <c r="F20" s="10">
        <f>Payments!D20-Payments!E20</f>
        <v>429.90909090909088</v>
      </c>
      <c r="G20" s="10"/>
      <c r="H20" s="10"/>
      <c r="I20" s="9"/>
      <c r="J20" s="9"/>
      <c r="K20" s="9"/>
      <c r="L20" s="9"/>
      <c r="M20" s="9"/>
      <c r="N20" s="9"/>
    </row>
    <row r="21" spans="1:14" x14ac:dyDescent="0.25">
      <c r="A21" s="23">
        <v>42516</v>
      </c>
      <c r="B21" s="9" t="s">
        <v>205</v>
      </c>
      <c r="C21" s="9">
        <v>1164</v>
      </c>
      <c r="D21" s="10">
        <v>121</v>
      </c>
      <c r="E21" s="11">
        <f>Payments!D21/11</f>
        <v>11</v>
      </c>
      <c r="F21" s="10">
        <f>Payments!D21-Payments!E21</f>
        <v>110</v>
      </c>
      <c r="G21" s="10"/>
      <c r="H21" s="10"/>
      <c r="I21" s="9"/>
      <c r="J21" s="9"/>
      <c r="K21" s="9"/>
      <c r="L21" s="9"/>
      <c r="M21" s="9"/>
      <c r="N21" s="9"/>
    </row>
    <row r="22" spans="1:14" x14ac:dyDescent="0.25">
      <c r="A22" s="23">
        <v>42516</v>
      </c>
      <c r="B22" s="9" t="s">
        <v>197</v>
      </c>
      <c r="C22" s="9">
        <v>1165</v>
      </c>
      <c r="D22" s="10">
        <v>695.23</v>
      </c>
      <c r="E22" s="11">
        <f>Payments!D22/11</f>
        <v>63.202727272727273</v>
      </c>
      <c r="F22" s="10">
        <v>0</v>
      </c>
      <c r="G22" s="10">
        <f>Payments!D22-Payments!E22</f>
        <v>632.0272727272727</v>
      </c>
      <c r="H22" s="10"/>
      <c r="I22" s="9"/>
      <c r="J22" s="9"/>
      <c r="K22" s="9"/>
      <c r="L22" s="9"/>
      <c r="M22" s="9"/>
      <c r="N22" s="9"/>
    </row>
    <row r="23" spans="1:14" s="7" customFormat="1" x14ac:dyDescent="0.25">
      <c r="A23" s="2" t="s">
        <v>34</v>
      </c>
      <c r="B23" s="3"/>
      <c r="C23" s="3"/>
      <c r="D23" s="15">
        <f>SUM(Payments!D18:D22)</f>
        <v>1402.08</v>
      </c>
      <c r="E23" s="21">
        <f>SUM(Payments!E18:E22)</f>
        <v>127.00727272727272</v>
      </c>
      <c r="F23" s="15">
        <f>SUM(Payments!F18:F22)</f>
        <v>638.0454545454545</v>
      </c>
      <c r="G23" s="15">
        <f>SUM(Payments!G18:G22)</f>
        <v>632.0272727272727</v>
      </c>
      <c r="H23" s="15">
        <f>SUM(Payments!H18:H22)</f>
        <v>0</v>
      </c>
      <c r="I23" s="15">
        <f>SUM(Payments!I18:I22)</f>
        <v>0</v>
      </c>
      <c r="J23" s="15">
        <f>SUM(Payments!J18:J22)</f>
        <v>0</v>
      </c>
      <c r="K23" s="15">
        <f>SUM(Payments!K18:K22)</f>
        <v>0</v>
      </c>
      <c r="L23" s="15"/>
      <c r="M23" s="15"/>
      <c r="N23" s="22">
        <f>SUM(Payments!N18:N22)</f>
        <v>5</v>
      </c>
    </row>
    <row r="24" spans="1:14" x14ac:dyDescent="0.25">
      <c r="A24" s="2" t="s">
        <v>35</v>
      </c>
      <c r="B24" s="3"/>
      <c r="C24" s="3"/>
      <c r="D24" s="15">
        <f>Payments!D23+Payments!D17</f>
        <v>7087.0999999999995</v>
      </c>
      <c r="E24" s="21">
        <f>Payments!E23+Payments!E17</f>
        <v>442.6390909090909</v>
      </c>
      <c r="F24" s="15">
        <f>Payments!F23+Payments!F17</f>
        <v>1011.0181818181818</v>
      </c>
      <c r="G24" s="15">
        <f>Payments!G23+Payments!G17</f>
        <v>3347.3972727272726</v>
      </c>
      <c r="H24" s="15">
        <f>Payments!H23+Payments!H17</f>
        <v>184.31818181818181</v>
      </c>
      <c r="I24" s="15">
        <f>Payments!I23+Payments!I17</f>
        <v>152.72727272727272</v>
      </c>
      <c r="J24" s="15">
        <f>Payments!J23+Payments!J17</f>
        <v>1939</v>
      </c>
      <c r="K24" s="15">
        <f>Payments!K23+Payments!K17</f>
        <v>0</v>
      </c>
      <c r="L24" s="15"/>
      <c r="M24" s="15"/>
      <c r="N24" s="15">
        <f>Payments!N23+Payments!N17</f>
        <v>10</v>
      </c>
    </row>
    <row r="25" spans="1:14" x14ac:dyDescent="0.25">
      <c r="A25" s="23">
        <v>42522</v>
      </c>
      <c r="B25" s="9" t="s">
        <v>194</v>
      </c>
      <c r="C25" s="9" t="s">
        <v>83</v>
      </c>
      <c r="D25" s="10">
        <v>5</v>
      </c>
      <c r="E25" s="11">
        <v>0</v>
      </c>
      <c r="F25" s="10"/>
      <c r="G25" s="10"/>
      <c r="H25" s="10"/>
      <c r="I25" s="9"/>
      <c r="J25" s="9"/>
      <c r="K25" s="9"/>
      <c r="L25" s="9"/>
      <c r="M25" s="9"/>
      <c r="N25" s="10">
        <v>5</v>
      </c>
    </row>
    <row r="26" spans="1:14" x14ac:dyDescent="0.25">
      <c r="A26" s="23">
        <v>42535</v>
      </c>
      <c r="B26" s="9" t="s">
        <v>208</v>
      </c>
      <c r="C26" s="9">
        <v>1166</v>
      </c>
      <c r="D26" s="10">
        <v>39.5</v>
      </c>
      <c r="E26" s="11">
        <f>Payments!D26/11</f>
        <v>3.5909090909090908</v>
      </c>
      <c r="F26" s="10"/>
      <c r="G26" s="10"/>
      <c r="H26" s="10"/>
      <c r="I26" s="9"/>
      <c r="J26" s="10">
        <f>Payments!D26-Payments!E26</f>
        <v>35.909090909090907</v>
      </c>
      <c r="K26" s="9"/>
      <c r="L26" s="9"/>
      <c r="M26" s="9"/>
      <c r="N26" s="9"/>
    </row>
    <row r="27" spans="1:14" x14ac:dyDescent="0.25">
      <c r="A27" s="23">
        <v>42551</v>
      </c>
      <c r="B27" s="9" t="s">
        <v>209</v>
      </c>
      <c r="C27" s="9">
        <v>1167</v>
      </c>
      <c r="D27" s="10">
        <v>165</v>
      </c>
      <c r="E27" s="11">
        <f>Payments!D27/11</f>
        <v>15</v>
      </c>
      <c r="F27" s="10"/>
      <c r="G27" s="10"/>
      <c r="H27" s="10"/>
      <c r="I27" s="24">
        <f>Payments!D27-Payments!E27</f>
        <v>150</v>
      </c>
      <c r="J27" s="9"/>
      <c r="K27" s="9"/>
      <c r="L27" s="9"/>
      <c r="M27" s="9"/>
      <c r="N27" s="9"/>
    </row>
    <row r="28" spans="1:14" s="7" customFormat="1" x14ac:dyDescent="0.25">
      <c r="A28" s="2" t="s">
        <v>61</v>
      </c>
      <c r="B28" s="3"/>
      <c r="C28" s="3"/>
      <c r="D28" s="15">
        <f>SUM(Payments!D25:D27)</f>
        <v>209.5</v>
      </c>
      <c r="E28" s="21">
        <f>SUM(Payments!E25:E27)</f>
        <v>18.59090909090909</v>
      </c>
      <c r="F28" s="15">
        <f>SUM(Payments!F25:F27)</f>
        <v>0</v>
      </c>
      <c r="G28" s="15">
        <f>SUM(Payments!G25:G27)</f>
        <v>0</v>
      </c>
      <c r="H28" s="15">
        <f>SUM(Payments!H25:H27)</f>
        <v>0</v>
      </c>
      <c r="I28" s="15">
        <f>SUM(Payments!I25:I27)</f>
        <v>150</v>
      </c>
      <c r="J28" s="15">
        <f>SUM(Payments!J25:J27)</f>
        <v>35.909090909090907</v>
      </c>
      <c r="K28" s="15">
        <f>SUM(Payments!K25:K27)</f>
        <v>0</v>
      </c>
      <c r="L28" s="15"/>
      <c r="M28" s="15"/>
      <c r="N28" s="15">
        <f>SUM(Payments!N25:N27)</f>
        <v>5</v>
      </c>
    </row>
    <row r="29" spans="1:14" x14ac:dyDescent="0.25">
      <c r="A29" s="23">
        <v>42552</v>
      </c>
      <c r="B29" s="9" t="s">
        <v>194</v>
      </c>
      <c r="C29" s="9" t="s">
        <v>83</v>
      </c>
      <c r="D29" s="10">
        <v>5</v>
      </c>
      <c r="E29" s="11">
        <v>0</v>
      </c>
      <c r="F29" s="10"/>
      <c r="G29" s="10"/>
      <c r="H29" s="10"/>
      <c r="I29" s="9"/>
      <c r="J29" s="9"/>
      <c r="K29" s="9"/>
      <c r="L29" s="9"/>
      <c r="M29" s="9"/>
      <c r="N29" s="10">
        <v>5</v>
      </c>
    </row>
    <row r="30" spans="1:14" x14ac:dyDescent="0.25">
      <c r="A30" s="23">
        <v>42563</v>
      </c>
      <c r="B30" s="9" t="s">
        <v>206</v>
      </c>
      <c r="C30" s="9">
        <v>1168</v>
      </c>
      <c r="D30" s="10">
        <v>483.62</v>
      </c>
      <c r="E30" s="11">
        <f>Payments!D30/11</f>
        <v>43.965454545454548</v>
      </c>
      <c r="F30" s="10">
        <f>Payments!D30-Payments!E30</f>
        <v>439.65454545454543</v>
      </c>
      <c r="G30" s="10"/>
      <c r="H30" s="10"/>
      <c r="I30" s="9"/>
      <c r="J30" s="9"/>
      <c r="K30" s="9"/>
      <c r="L30" s="9"/>
      <c r="M30" s="9"/>
      <c r="N30" s="10"/>
    </row>
    <row r="31" spans="1:14" x14ac:dyDescent="0.25">
      <c r="A31" s="23">
        <v>42563</v>
      </c>
      <c r="B31" s="9" t="s">
        <v>197</v>
      </c>
      <c r="C31" s="9">
        <v>1169</v>
      </c>
      <c r="D31" s="10">
        <v>703.98</v>
      </c>
      <c r="E31" s="11">
        <f>Payments!D31/11</f>
        <v>63.99818181818182</v>
      </c>
      <c r="F31" s="10"/>
      <c r="G31" s="10">
        <f>Payments!D31-Payments!E31</f>
        <v>639.9818181818182</v>
      </c>
      <c r="H31" s="10"/>
      <c r="I31" s="9"/>
      <c r="J31" s="9"/>
      <c r="K31" s="9"/>
      <c r="L31" s="9"/>
      <c r="M31" s="9"/>
      <c r="N31" s="10"/>
    </row>
    <row r="32" spans="1:14" x14ac:dyDescent="0.25">
      <c r="A32" s="23">
        <v>42563</v>
      </c>
      <c r="B32" s="9" t="s">
        <v>210</v>
      </c>
      <c r="C32" s="9">
        <v>1170</v>
      </c>
      <c r="D32" s="10">
        <v>1839.66</v>
      </c>
      <c r="E32" s="11">
        <f>Payments!D32/11</f>
        <v>167.24181818181819</v>
      </c>
      <c r="F32" s="10"/>
      <c r="G32" s="10"/>
      <c r="H32" s="10"/>
      <c r="I32" s="10">
        <f>Payments!D32-Payments!E32</f>
        <v>1672.4181818181819</v>
      </c>
      <c r="J32" s="9"/>
      <c r="K32" s="9"/>
      <c r="L32" s="9"/>
      <c r="M32" s="9"/>
      <c r="N32" s="10"/>
    </row>
    <row r="33" spans="1:14" x14ac:dyDescent="0.25">
      <c r="A33" s="23">
        <v>42563</v>
      </c>
      <c r="B33" s="9" t="s">
        <v>211</v>
      </c>
      <c r="C33" s="9">
        <v>1171</v>
      </c>
      <c r="D33" s="10">
        <v>37.35</v>
      </c>
      <c r="E33" s="11">
        <f>Payments!D33/11</f>
        <v>3.3954545454545455</v>
      </c>
      <c r="F33" s="10">
        <f>Payments!D33-Payments!E33</f>
        <v>33.954545454545453</v>
      </c>
      <c r="G33" s="10"/>
      <c r="H33" s="10"/>
      <c r="I33" s="9"/>
      <c r="J33" s="9"/>
      <c r="K33" s="9"/>
      <c r="L33" s="9"/>
      <c r="M33" s="9"/>
      <c r="N33" s="10"/>
    </row>
    <row r="34" spans="1:14" x14ac:dyDescent="0.25">
      <c r="A34" s="23">
        <v>42563</v>
      </c>
      <c r="B34" s="9" t="s">
        <v>204</v>
      </c>
      <c r="C34" s="9">
        <v>1172</v>
      </c>
      <c r="D34" s="10">
        <v>517</v>
      </c>
      <c r="E34" s="11">
        <v>0</v>
      </c>
      <c r="F34" s="10"/>
      <c r="G34" s="10"/>
      <c r="H34" s="10"/>
      <c r="I34" s="9"/>
      <c r="J34" s="10">
        <f>Payments!D34</f>
        <v>517</v>
      </c>
      <c r="K34" s="9"/>
      <c r="L34" s="9"/>
      <c r="M34" s="9"/>
      <c r="N34" s="10"/>
    </row>
    <row r="35" spans="1:14" x14ac:dyDescent="0.25">
      <c r="A35" s="23">
        <v>42565</v>
      </c>
      <c r="B35" s="9" t="s">
        <v>212</v>
      </c>
      <c r="C35" s="9">
        <v>1173</v>
      </c>
      <c r="D35" s="10">
        <v>846</v>
      </c>
      <c r="E35" s="11">
        <v>69.92</v>
      </c>
      <c r="F35" s="10"/>
      <c r="G35" s="10">
        <f>Payments!D35-Payments!E35</f>
        <v>776.08</v>
      </c>
      <c r="H35" s="10"/>
      <c r="I35" s="9"/>
      <c r="J35" s="9"/>
      <c r="K35" s="9"/>
      <c r="L35" s="9"/>
      <c r="M35" s="9"/>
      <c r="N35" s="10"/>
    </row>
    <row r="36" spans="1:14" x14ac:dyDescent="0.25">
      <c r="A36" s="23">
        <v>42572</v>
      </c>
      <c r="B36" s="9" t="s">
        <v>213</v>
      </c>
      <c r="C36" s="9">
        <v>1174</v>
      </c>
      <c r="D36" s="10">
        <v>1024.53</v>
      </c>
      <c r="E36" s="11">
        <f>Payments!D36/11</f>
        <v>93.13909090909091</v>
      </c>
      <c r="F36" s="10"/>
      <c r="G36" s="10"/>
      <c r="H36" s="10"/>
      <c r="I36" s="9"/>
      <c r="J36" s="9"/>
      <c r="K36" s="24">
        <f>Payments!D36-Payments!E36</f>
        <v>931.39090909090908</v>
      </c>
      <c r="L36" s="24"/>
      <c r="M36" s="24"/>
      <c r="N36" s="10"/>
    </row>
    <row r="37" spans="1:14" x14ac:dyDescent="0.25">
      <c r="A37" s="23">
        <v>42572</v>
      </c>
      <c r="B37" s="9" t="s">
        <v>214</v>
      </c>
      <c r="C37" s="9">
        <v>1175</v>
      </c>
      <c r="D37" s="10">
        <v>30239.33</v>
      </c>
      <c r="E37" s="11">
        <f>Payments!D37/11</f>
        <v>2749.03</v>
      </c>
      <c r="F37" s="10"/>
      <c r="G37" s="10"/>
      <c r="H37" s="10"/>
      <c r="I37" s="9"/>
      <c r="J37" s="9"/>
      <c r="K37" s="24">
        <f>Payments!D37-Payments!E37</f>
        <v>27490.300000000003</v>
      </c>
      <c r="L37" s="24"/>
      <c r="M37" s="24"/>
      <c r="N37" s="10"/>
    </row>
    <row r="38" spans="1:14" s="7" customFormat="1" x14ac:dyDescent="0.25">
      <c r="A38" s="2" t="s">
        <v>67</v>
      </c>
      <c r="B38" s="3"/>
      <c r="C38" s="3"/>
      <c r="D38" s="15">
        <f>SUM(Payments!D29:D37)</f>
        <v>35696.47</v>
      </c>
      <c r="E38" s="29">
        <f>SUM(Payments!E29:E37)</f>
        <v>3190.69</v>
      </c>
      <c r="F38" s="15">
        <f>SUM(Payments!F29:F37)</f>
        <v>473.60909090909087</v>
      </c>
      <c r="G38" s="15">
        <f>SUM(Payments!G29:G37)</f>
        <v>1416.0618181818181</v>
      </c>
      <c r="H38" s="15">
        <f>SUM(Payments!H29:H37)</f>
        <v>0</v>
      </c>
      <c r="I38" s="15">
        <f>SUM(Payments!I29:I37)</f>
        <v>1672.4181818181819</v>
      </c>
      <c r="J38" s="15">
        <f>SUM(Payments!J29:J37)</f>
        <v>517</v>
      </c>
      <c r="K38" s="15">
        <f>SUM(Payments!K29:K37)</f>
        <v>28421.69090909091</v>
      </c>
      <c r="L38" s="15"/>
      <c r="M38" s="15"/>
      <c r="N38" s="15">
        <f>SUM(Payments!N29:N37)</f>
        <v>5</v>
      </c>
    </row>
    <row r="39" spans="1:14" x14ac:dyDescent="0.25">
      <c r="A39" s="23">
        <v>42583</v>
      </c>
      <c r="B39" s="9" t="s">
        <v>194</v>
      </c>
      <c r="C39" s="9"/>
      <c r="D39" s="10">
        <v>5</v>
      </c>
      <c r="E39" s="11">
        <v>0</v>
      </c>
      <c r="F39" s="10"/>
      <c r="G39" s="10"/>
      <c r="H39" s="10"/>
      <c r="I39" s="24"/>
      <c r="J39" s="9"/>
      <c r="K39" s="9"/>
      <c r="L39" s="9"/>
      <c r="M39" s="9"/>
      <c r="N39" s="10">
        <v>5</v>
      </c>
    </row>
    <row r="40" spans="1:14" x14ac:dyDescent="0.25">
      <c r="A40" s="23">
        <v>42597</v>
      </c>
      <c r="B40" s="9" t="s">
        <v>209</v>
      </c>
      <c r="C40" s="9">
        <v>1176</v>
      </c>
      <c r="D40" s="10">
        <v>540</v>
      </c>
      <c r="E40" s="11">
        <f>Payments!D40/11</f>
        <v>49.090909090909093</v>
      </c>
      <c r="F40" s="10"/>
      <c r="G40" s="10"/>
      <c r="H40" s="10"/>
      <c r="I40" s="24">
        <f>Payments!D40-Payments!E40</f>
        <v>490.90909090909088</v>
      </c>
      <c r="J40" s="9"/>
      <c r="K40" s="9"/>
      <c r="L40" s="9"/>
      <c r="M40" s="9"/>
      <c r="N40" s="10"/>
    </row>
    <row r="41" spans="1:14" x14ac:dyDescent="0.25">
      <c r="A41" s="23">
        <v>42597</v>
      </c>
      <c r="B41" s="9" t="s">
        <v>215</v>
      </c>
      <c r="C41" s="9">
        <v>1177</v>
      </c>
      <c r="D41" s="10">
        <v>316.98</v>
      </c>
      <c r="E41" s="11">
        <f>Payments!D41/11</f>
        <v>28.816363636363636</v>
      </c>
      <c r="F41" s="10"/>
      <c r="G41" s="10"/>
      <c r="H41" s="10"/>
      <c r="I41" s="24">
        <f>Payments!D41-Payments!E41</f>
        <v>288.16363636363639</v>
      </c>
      <c r="J41" s="9"/>
      <c r="K41" s="9"/>
      <c r="L41" s="9"/>
      <c r="M41" s="9"/>
      <c r="N41" s="10"/>
    </row>
    <row r="42" spans="1:14" x14ac:dyDescent="0.25">
      <c r="A42" s="23">
        <v>42606</v>
      </c>
      <c r="B42" s="9" t="s">
        <v>205</v>
      </c>
      <c r="C42" s="9">
        <v>1178</v>
      </c>
      <c r="D42" s="10">
        <v>121</v>
      </c>
      <c r="E42" s="11">
        <f>Payments!D42/11</f>
        <v>11</v>
      </c>
      <c r="F42" s="10">
        <f>Payments!D42-Payments!E42</f>
        <v>110</v>
      </c>
      <c r="G42" s="10"/>
      <c r="H42" s="10"/>
      <c r="I42" s="24"/>
      <c r="J42" s="9"/>
      <c r="K42" s="9"/>
      <c r="L42" s="9"/>
      <c r="M42" s="9"/>
      <c r="N42" s="10"/>
    </row>
    <row r="43" spans="1:14" x14ac:dyDescent="0.25">
      <c r="A43" s="23">
        <v>42606</v>
      </c>
      <c r="B43" s="9" t="s">
        <v>216</v>
      </c>
      <c r="C43" s="9">
        <v>1178</v>
      </c>
      <c r="D43" s="10">
        <v>121</v>
      </c>
      <c r="E43" s="11">
        <f>Payments!D43/11</f>
        <v>11</v>
      </c>
      <c r="F43" s="10"/>
      <c r="G43" s="10">
        <f>Payments!D43-Payments!E43</f>
        <v>110</v>
      </c>
      <c r="H43" s="10"/>
      <c r="I43" s="24"/>
      <c r="J43" s="9"/>
      <c r="K43" s="9"/>
      <c r="L43" s="9"/>
      <c r="M43" s="9"/>
      <c r="N43" s="10"/>
    </row>
    <row r="44" spans="1:14" s="7" customFormat="1" x14ac:dyDescent="0.25">
      <c r="A44" s="2" t="s">
        <v>69</v>
      </c>
      <c r="B44" s="3"/>
      <c r="C44" s="3"/>
      <c r="D44" s="15">
        <f>SUM(Payments!D39:D43)</f>
        <v>1103.98</v>
      </c>
      <c r="E44" s="21">
        <f>SUM(Payments!E39:E43)</f>
        <v>99.907272727272726</v>
      </c>
      <c r="F44" s="15">
        <f>SUM(Payments!F39:F43)</f>
        <v>110</v>
      </c>
      <c r="G44" s="15">
        <f>SUM(Payments!G39:G43)</f>
        <v>110</v>
      </c>
      <c r="H44" s="15">
        <f>SUM(Payments!H39:H43)</f>
        <v>0</v>
      </c>
      <c r="I44" s="15">
        <f>SUM(Payments!I39:I43)</f>
        <v>779.07272727272721</v>
      </c>
      <c r="J44" s="15">
        <f>SUM(Payments!J39:J43)</f>
        <v>0</v>
      </c>
      <c r="K44" s="15">
        <f>SUM(Payments!K39:K43)</f>
        <v>0</v>
      </c>
      <c r="L44" s="15"/>
      <c r="M44" s="15"/>
      <c r="N44" s="15">
        <f>SUM(Payments!N39:N43)</f>
        <v>5</v>
      </c>
    </row>
    <row r="45" spans="1:14" x14ac:dyDescent="0.25">
      <c r="A45" s="23">
        <v>42614</v>
      </c>
      <c r="B45" s="9" t="s">
        <v>194</v>
      </c>
      <c r="C45" s="9"/>
      <c r="D45" s="10">
        <v>5</v>
      </c>
      <c r="E45" s="11">
        <v>0</v>
      </c>
      <c r="F45" s="10"/>
      <c r="G45" s="10"/>
      <c r="H45" s="10"/>
      <c r="I45" s="24"/>
      <c r="J45" s="9"/>
      <c r="K45" s="9"/>
      <c r="L45" s="9"/>
      <c r="M45" s="9"/>
      <c r="N45" s="10">
        <v>5</v>
      </c>
    </row>
    <row r="46" spans="1:14" x14ac:dyDescent="0.25">
      <c r="A46" s="23">
        <v>42620</v>
      </c>
      <c r="B46" s="9" t="s">
        <v>206</v>
      </c>
      <c r="C46" s="9">
        <v>1180</v>
      </c>
      <c r="D46" s="10">
        <v>95</v>
      </c>
      <c r="E46" s="11">
        <f>Payments!D46/11</f>
        <v>8.6363636363636367</v>
      </c>
      <c r="F46" s="10">
        <f>Payments!D46-Payments!E46</f>
        <v>86.36363636363636</v>
      </c>
      <c r="G46" s="10"/>
      <c r="H46" s="10"/>
      <c r="I46" s="24"/>
      <c r="J46" s="9"/>
      <c r="K46" s="9"/>
      <c r="L46" s="9"/>
      <c r="M46" s="9"/>
      <c r="N46" s="10"/>
    </row>
    <row r="47" spans="1:14" x14ac:dyDescent="0.25">
      <c r="A47" s="23">
        <v>42620</v>
      </c>
      <c r="B47" s="9" t="s">
        <v>217</v>
      </c>
      <c r="C47" s="9">
        <v>1181</v>
      </c>
      <c r="D47" s="10">
        <v>56.94</v>
      </c>
      <c r="E47" s="11">
        <f>Payments!D47/11</f>
        <v>5.1763636363636358</v>
      </c>
      <c r="F47" s="10"/>
      <c r="G47" s="10"/>
      <c r="H47" s="10"/>
      <c r="I47" s="24">
        <f>Payments!D47-Payments!E47</f>
        <v>51.763636363636365</v>
      </c>
      <c r="J47" s="9"/>
      <c r="K47" s="9"/>
      <c r="L47" s="9"/>
      <c r="M47" s="9"/>
      <c r="N47" s="10"/>
    </row>
    <row r="48" spans="1:14" s="7" customFormat="1" x14ac:dyDescent="0.25">
      <c r="A48" s="2" t="s">
        <v>74</v>
      </c>
      <c r="B48" s="3"/>
      <c r="C48" s="3"/>
      <c r="D48" s="15">
        <f>SUM(Payments!D45:D47)</f>
        <v>156.94</v>
      </c>
      <c r="E48" s="15">
        <f>SUM(Payments!E45:E47)</f>
        <v>13.812727272727273</v>
      </c>
      <c r="F48" s="15">
        <f>SUM(Payments!F45:F47)</f>
        <v>86.36363636363636</v>
      </c>
      <c r="G48" s="15">
        <f>SUM(Payments!G45:G47)</f>
        <v>0</v>
      </c>
      <c r="H48" s="15">
        <f>SUM(Payments!H45:H47)</f>
        <v>0</v>
      </c>
      <c r="I48" s="15">
        <f>SUM(Payments!I45:I47)</f>
        <v>51.763636363636365</v>
      </c>
      <c r="J48" s="15">
        <f>SUM(Payments!J45:J47)</f>
        <v>0</v>
      </c>
      <c r="K48" s="15">
        <f>SUM(Payments!K45:K47)</f>
        <v>0</v>
      </c>
      <c r="L48" s="15"/>
      <c r="M48" s="15"/>
      <c r="N48" s="15">
        <f>SUM(Payments!N45:N47)</f>
        <v>5</v>
      </c>
    </row>
    <row r="49" spans="1:15" x14ac:dyDescent="0.25">
      <c r="A49" s="23">
        <v>42646</v>
      </c>
      <c r="B49" s="9" t="s">
        <v>194</v>
      </c>
      <c r="C49" s="9" t="s">
        <v>83</v>
      </c>
      <c r="D49" s="10">
        <v>5</v>
      </c>
      <c r="E49" s="11">
        <v>0</v>
      </c>
      <c r="F49" s="10"/>
      <c r="G49" s="10"/>
      <c r="H49" s="10"/>
      <c r="I49" s="24"/>
      <c r="J49" s="9"/>
      <c r="K49" s="9"/>
      <c r="L49" s="9"/>
      <c r="M49" s="9"/>
      <c r="N49" s="10">
        <f>Payments!D49</f>
        <v>5</v>
      </c>
    </row>
    <row r="50" spans="1:15" x14ac:dyDescent="0.25">
      <c r="A50" s="23">
        <v>42652</v>
      </c>
      <c r="B50" s="9" t="s">
        <v>210</v>
      </c>
      <c r="C50" s="9">
        <v>1182</v>
      </c>
      <c r="D50" s="10">
        <v>410</v>
      </c>
      <c r="E50" s="11">
        <f>Payments!D50/11</f>
        <v>37.272727272727273</v>
      </c>
      <c r="F50" s="10"/>
      <c r="G50" s="10"/>
      <c r="H50" s="10"/>
      <c r="I50" s="24">
        <f>Payments!D50-Payments!E50</f>
        <v>372.72727272727275</v>
      </c>
      <c r="J50" s="9"/>
      <c r="K50" s="9"/>
      <c r="L50" s="9"/>
      <c r="M50" s="9"/>
      <c r="N50" s="10"/>
    </row>
    <row r="51" spans="1:15" x14ac:dyDescent="0.25">
      <c r="A51" s="23">
        <v>42652</v>
      </c>
      <c r="B51" s="9" t="s">
        <v>197</v>
      </c>
      <c r="C51" s="9">
        <v>1183</v>
      </c>
      <c r="D51" s="10">
        <v>582.87</v>
      </c>
      <c r="E51" s="11">
        <v>52.98</v>
      </c>
      <c r="F51" s="10"/>
      <c r="G51" s="10">
        <f>Payments!D51-Payments!E51</f>
        <v>529.89</v>
      </c>
      <c r="H51" s="10"/>
      <c r="I51" s="24"/>
      <c r="J51" s="9"/>
      <c r="K51" s="9"/>
      <c r="L51" s="9"/>
      <c r="M51" s="9"/>
      <c r="N51" s="10"/>
    </row>
    <row r="52" spans="1:15" x14ac:dyDescent="0.25">
      <c r="A52" s="23">
        <v>42652</v>
      </c>
      <c r="B52" s="9" t="s">
        <v>211</v>
      </c>
      <c r="C52" s="9">
        <v>1184</v>
      </c>
      <c r="D52" s="10">
        <v>109.01</v>
      </c>
      <c r="E52" s="11">
        <f>Payments!D52/11</f>
        <v>9.91</v>
      </c>
      <c r="F52" s="10"/>
      <c r="G52" s="10"/>
      <c r="H52" s="10"/>
      <c r="I52" s="24">
        <f>Payments!D52-Payments!E52</f>
        <v>99.100000000000009</v>
      </c>
      <c r="J52" s="9"/>
      <c r="K52" s="9"/>
      <c r="L52" s="9"/>
      <c r="M52" s="9"/>
      <c r="N52" s="10"/>
    </row>
    <row r="53" spans="1:15" x14ac:dyDescent="0.25">
      <c r="A53" s="23">
        <v>42653</v>
      </c>
      <c r="B53" s="9" t="s">
        <v>207</v>
      </c>
      <c r="C53" s="9">
        <v>1185</v>
      </c>
      <c r="D53" s="10">
        <v>811.71</v>
      </c>
      <c r="E53" s="11">
        <f>Payments!D53/11</f>
        <v>73.791818181818186</v>
      </c>
      <c r="F53" s="10">
        <f>Payments!D53-Payments!E53</f>
        <v>737.91818181818189</v>
      </c>
      <c r="G53" s="10"/>
      <c r="H53" s="10"/>
      <c r="I53" s="24"/>
      <c r="J53" s="9"/>
      <c r="K53" s="9"/>
      <c r="L53" s="9"/>
      <c r="M53" s="9"/>
      <c r="N53" s="10"/>
    </row>
    <row r="54" spans="1:15" x14ac:dyDescent="0.25">
      <c r="A54" s="23">
        <v>42653</v>
      </c>
      <c r="B54" s="9" t="s">
        <v>218</v>
      </c>
      <c r="C54" s="9">
        <v>1186</v>
      </c>
      <c r="D54" s="10">
        <v>19.96</v>
      </c>
      <c r="E54" s="11">
        <f>Payments!D54/11</f>
        <v>1.8145454545454547</v>
      </c>
      <c r="F54" s="10"/>
      <c r="G54" s="10"/>
      <c r="H54" s="10">
        <f>Payments!D54-Payments!E54</f>
        <v>18.145454545454545</v>
      </c>
      <c r="I54" s="24"/>
      <c r="J54" s="9"/>
      <c r="K54" s="9"/>
      <c r="L54" s="9"/>
      <c r="M54" s="9"/>
      <c r="N54" s="10"/>
    </row>
    <row r="55" spans="1:15" x14ac:dyDescent="0.25">
      <c r="A55" s="23">
        <v>42655</v>
      </c>
      <c r="B55" s="9" t="s">
        <v>219</v>
      </c>
      <c r="C55" s="9">
        <v>1187</v>
      </c>
      <c r="D55" s="10">
        <v>50</v>
      </c>
      <c r="E55" s="11">
        <v>0</v>
      </c>
      <c r="F55" s="10"/>
      <c r="G55" s="10"/>
      <c r="H55" s="10"/>
      <c r="I55" s="24"/>
      <c r="J55" s="9"/>
      <c r="K55" s="9"/>
      <c r="L55" s="9">
        <f>Payments!D55</f>
        <v>50</v>
      </c>
      <c r="M55" s="9"/>
      <c r="N55" s="10"/>
    </row>
    <row r="56" spans="1:15" x14ac:dyDescent="0.25">
      <c r="A56" s="23">
        <v>42655</v>
      </c>
      <c r="B56" s="9" t="s">
        <v>220</v>
      </c>
      <c r="C56" s="9">
        <v>1188</v>
      </c>
      <c r="D56" s="10">
        <v>161.15</v>
      </c>
      <c r="E56" s="11">
        <f>Payments!D56/11</f>
        <v>14.65</v>
      </c>
      <c r="F56" s="10"/>
      <c r="G56" s="10">
        <f>Payments!D56-Payments!E56</f>
        <v>146.5</v>
      </c>
      <c r="H56" s="10"/>
      <c r="I56" s="24"/>
      <c r="J56" s="9"/>
      <c r="K56" s="9"/>
      <c r="L56" s="9"/>
      <c r="M56" s="9"/>
      <c r="N56" s="10"/>
    </row>
    <row r="57" spans="1:15" x14ac:dyDescent="0.25">
      <c r="A57" s="23">
        <v>42656</v>
      </c>
      <c r="B57" s="9" t="s">
        <v>221</v>
      </c>
      <c r="C57" s="9">
        <v>1189</v>
      </c>
      <c r="D57" s="10">
        <v>166</v>
      </c>
      <c r="E57" s="11">
        <f>Payments!D57/11</f>
        <v>15.090909090909092</v>
      </c>
      <c r="F57" s="10"/>
      <c r="G57" s="10"/>
      <c r="H57" s="10"/>
      <c r="I57" s="24">
        <f>Payments!D57-Payments!E57</f>
        <v>150.90909090909091</v>
      </c>
      <c r="J57" s="9"/>
      <c r="K57" s="9"/>
      <c r="L57" s="9"/>
      <c r="M57" s="9"/>
      <c r="N57" s="10"/>
    </row>
    <row r="58" spans="1:15" x14ac:dyDescent="0.25">
      <c r="A58" s="23">
        <v>42661</v>
      </c>
      <c r="B58" s="9" t="s">
        <v>222</v>
      </c>
      <c r="C58" s="9">
        <v>1190</v>
      </c>
      <c r="D58" s="10">
        <v>264.92</v>
      </c>
      <c r="E58" s="11">
        <f>Payments!D58/11</f>
        <v>24.083636363636366</v>
      </c>
      <c r="F58" s="10"/>
      <c r="G58" s="10"/>
      <c r="H58" s="10"/>
      <c r="I58" s="24"/>
      <c r="J58" s="9"/>
      <c r="K58" s="9"/>
      <c r="L58" s="14">
        <f>Payments!D58-Payments!E58</f>
        <v>240.83636363636364</v>
      </c>
      <c r="M58" s="14"/>
      <c r="N58" s="10"/>
    </row>
    <row r="59" spans="1:15" x14ac:dyDescent="0.25">
      <c r="A59" s="23">
        <v>42653</v>
      </c>
      <c r="B59" s="9" t="s">
        <v>223</v>
      </c>
      <c r="C59" s="9">
        <v>1179</v>
      </c>
      <c r="D59" s="10">
        <v>425</v>
      </c>
      <c r="E59" s="11">
        <v>0</v>
      </c>
      <c r="F59" s="10"/>
      <c r="G59" s="10"/>
      <c r="H59" s="10"/>
      <c r="I59" s="24"/>
      <c r="J59" s="25">
        <f>Payments!D59</f>
        <v>425</v>
      </c>
      <c r="K59" s="9"/>
      <c r="L59" s="9"/>
      <c r="M59" s="9"/>
      <c r="N59" s="10"/>
    </row>
    <row r="60" spans="1:15" s="7" customFormat="1" x14ac:dyDescent="0.25">
      <c r="A60" s="2" t="s">
        <v>81</v>
      </c>
      <c r="B60" s="3"/>
      <c r="C60" s="3"/>
      <c r="D60" s="15">
        <f>SUM(Payments!D49:D59)</f>
        <v>3005.6200000000003</v>
      </c>
      <c r="E60" s="15">
        <f>SUM(Payments!E49:E59)</f>
        <v>229.59363636363636</v>
      </c>
      <c r="F60" s="15">
        <f>SUM(Payments!F49:F59)</f>
        <v>737.91818181818189</v>
      </c>
      <c r="G60" s="15">
        <f>SUM(Payments!G49:G59)</f>
        <v>676.39</v>
      </c>
      <c r="H60" s="15">
        <f>SUM(Payments!H49:H59)</f>
        <v>18.145454545454545</v>
      </c>
      <c r="I60" s="15">
        <f>SUM(Payments!I49:I59)</f>
        <v>622.73636363636365</v>
      </c>
      <c r="J60" s="15">
        <f>SUM(Payments!J49:J59)</f>
        <v>425</v>
      </c>
      <c r="K60" s="15">
        <f>SUM(Payments!K49:K59)</f>
        <v>0</v>
      </c>
      <c r="L60" s="15">
        <f>SUM(Payments!L49:L59)</f>
        <v>290.83636363636367</v>
      </c>
      <c r="M60" s="15"/>
      <c r="N60" s="15">
        <f>SUM(Payments!N49:N59)</f>
        <v>5</v>
      </c>
      <c r="O60" s="7" t="b">
        <f>Payments!D60-Payments!E60=SUM(Payments!F60:N60)</f>
        <v>1</v>
      </c>
    </row>
    <row r="61" spans="1:15" x14ac:dyDescent="0.25">
      <c r="A61" s="23">
        <v>42682</v>
      </c>
      <c r="B61" s="9" t="s">
        <v>224</v>
      </c>
      <c r="C61" s="9" t="s">
        <v>83</v>
      </c>
      <c r="D61" s="10">
        <v>0</v>
      </c>
      <c r="E61" s="11">
        <v>0</v>
      </c>
      <c r="F61" s="10">
        <v>36.5</v>
      </c>
      <c r="G61" s="10">
        <v>-36.5</v>
      </c>
      <c r="H61" s="10"/>
      <c r="I61" s="24"/>
      <c r="J61" s="9"/>
      <c r="K61" s="9"/>
      <c r="L61" s="9"/>
      <c r="M61" s="9"/>
      <c r="N61" s="10"/>
    </row>
    <row r="62" spans="1:15" x14ac:dyDescent="0.25">
      <c r="A62" s="23">
        <v>42682</v>
      </c>
      <c r="B62" s="9" t="s">
        <v>225</v>
      </c>
      <c r="C62" s="9" t="s">
        <v>83</v>
      </c>
      <c r="D62" s="10">
        <v>0</v>
      </c>
      <c r="E62" s="11">
        <v>0</v>
      </c>
      <c r="F62" s="10">
        <v>67.900000000000006</v>
      </c>
      <c r="G62" s="10"/>
      <c r="H62" s="10"/>
      <c r="I62" s="24">
        <v>-67.900000000000006</v>
      </c>
      <c r="J62" s="9"/>
      <c r="K62" s="9"/>
      <c r="L62" s="9"/>
      <c r="M62" s="9"/>
      <c r="N62" s="10"/>
    </row>
    <row r="63" spans="1:15" x14ac:dyDescent="0.25">
      <c r="A63" s="23">
        <v>42675</v>
      </c>
      <c r="B63" s="9" t="s">
        <v>194</v>
      </c>
      <c r="C63" s="9" t="s">
        <v>83</v>
      </c>
      <c r="D63" s="10">
        <v>5</v>
      </c>
      <c r="E63" s="11">
        <v>0</v>
      </c>
      <c r="F63" s="10"/>
      <c r="G63" s="10"/>
      <c r="H63" s="10"/>
      <c r="I63" s="24"/>
      <c r="J63" s="9"/>
      <c r="K63" s="9"/>
      <c r="L63" s="9"/>
      <c r="M63" s="9"/>
      <c r="N63" s="10">
        <f>Payments!D63</f>
        <v>5</v>
      </c>
    </row>
    <row r="64" spans="1:15" x14ac:dyDescent="0.25">
      <c r="A64" s="23">
        <v>42682</v>
      </c>
      <c r="B64" s="9" t="s">
        <v>226</v>
      </c>
      <c r="C64" s="9">
        <v>1191</v>
      </c>
      <c r="D64" s="10">
        <v>62.98</v>
      </c>
      <c r="E64" s="11">
        <f>Payments!D64/11</f>
        <v>5.7254545454545456</v>
      </c>
      <c r="F64" s="10"/>
      <c r="G64" s="10"/>
      <c r="H64" s="10"/>
      <c r="I64" s="24">
        <f>Payments!D64-Payments!E64</f>
        <v>57.25454545454545</v>
      </c>
      <c r="J64" s="9"/>
      <c r="K64" s="9"/>
      <c r="L64" s="9"/>
      <c r="M64" s="9"/>
      <c r="N64" s="10"/>
    </row>
    <row r="65" spans="1:15" x14ac:dyDescent="0.25">
      <c r="A65" s="23">
        <v>42682</v>
      </c>
      <c r="B65" s="9" t="s">
        <v>196</v>
      </c>
      <c r="C65" s="9">
        <v>1192</v>
      </c>
      <c r="D65" s="10">
        <v>110.54</v>
      </c>
      <c r="E65" s="11">
        <f>Payments!D65/11</f>
        <v>10.049090909090909</v>
      </c>
      <c r="F65" s="10">
        <f>Payments!D65-Payments!E65</f>
        <v>100.4909090909091</v>
      </c>
      <c r="G65" s="10"/>
      <c r="H65" s="10"/>
      <c r="I65" s="24"/>
      <c r="J65" s="9"/>
      <c r="K65" s="9"/>
      <c r="L65" s="9"/>
      <c r="M65" s="9"/>
      <c r="N65" s="10"/>
    </row>
    <row r="66" spans="1:15" x14ac:dyDescent="0.25">
      <c r="A66" s="23">
        <v>42682</v>
      </c>
      <c r="B66" s="9" t="s">
        <v>210</v>
      </c>
      <c r="C66" s="9">
        <v>1193</v>
      </c>
      <c r="D66" s="10">
        <v>2156.46</v>
      </c>
      <c r="E66" s="11">
        <f>Payments!D66/11</f>
        <v>196.04181818181817</v>
      </c>
      <c r="F66" s="10"/>
      <c r="G66" s="10"/>
      <c r="H66" s="10"/>
      <c r="I66" s="24">
        <f>Payments!D66-Payments!E66</f>
        <v>1960.4181818181819</v>
      </c>
      <c r="J66" s="9"/>
      <c r="K66" s="9"/>
      <c r="L66" s="9"/>
      <c r="M66" s="9"/>
      <c r="N66" s="10"/>
    </row>
    <row r="67" spans="1:15" x14ac:dyDescent="0.25">
      <c r="A67" s="23">
        <v>42683</v>
      </c>
      <c r="B67" s="9" t="s">
        <v>227</v>
      </c>
      <c r="C67" s="9">
        <v>1194</v>
      </c>
      <c r="D67" s="10">
        <v>150</v>
      </c>
      <c r="E67" s="11">
        <v>0</v>
      </c>
      <c r="F67" s="10"/>
      <c r="G67" s="10"/>
      <c r="H67" s="10"/>
      <c r="I67" s="24"/>
      <c r="J67" s="25">
        <f>Payments!D67</f>
        <v>150</v>
      </c>
      <c r="K67" s="9"/>
      <c r="L67" s="9"/>
      <c r="M67" s="9"/>
      <c r="N67" s="10"/>
    </row>
    <row r="68" spans="1:15" x14ac:dyDescent="0.25">
      <c r="A68" s="23">
        <v>42683</v>
      </c>
      <c r="B68" s="9" t="s">
        <v>228</v>
      </c>
      <c r="C68" s="9">
        <v>1195</v>
      </c>
      <c r="D68" s="10">
        <v>39.979999999999997</v>
      </c>
      <c r="E68" s="11">
        <v>0.73</v>
      </c>
      <c r="F68" s="10"/>
      <c r="G68" s="10"/>
      <c r="H68" s="10">
        <f>Payments!D68-Payments!E68</f>
        <v>39.25</v>
      </c>
      <c r="I68" s="24"/>
      <c r="J68" s="9"/>
      <c r="K68" s="9"/>
      <c r="L68" s="9"/>
      <c r="M68" s="9"/>
      <c r="N68" s="10"/>
    </row>
    <row r="69" spans="1:15" s="7" customFormat="1" x14ac:dyDescent="0.25">
      <c r="A69" s="2" t="s">
        <v>96</v>
      </c>
      <c r="B69" s="3"/>
      <c r="C69" s="3"/>
      <c r="D69" s="15">
        <f>SUM(Payments!D61:D68)</f>
        <v>2524.96</v>
      </c>
      <c r="E69" s="15">
        <f>SUM(Payments!E61:E68)</f>
        <v>212.54636363636362</v>
      </c>
      <c r="F69" s="15">
        <f>SUM(Payments!F61:F68)</f>
        <v>204.8909090909091</v>
      </c>
      <c r="G69" s="15">
        <f>SUM(Payments!G61:G68)</f>
        <v>-36.5</v>
      </c>
      <c r="H69" s="15">
        <f>SUM(Payments!H61:H68)</f>
        <v>39.25</v>
      </c>
      <c r="I69" s="15">
        <f>SUM(Payments!I61:I68)</f>
        <v>1949.7727272727273</v>
      </c>
      <c r="J69" s="15">
        <f>SUM(Payments!J61:J68)</f>
        <v>150</v>
      </c>
      <c r="K69" s="15">
        <f>SUM(Payments!K61:K68)</f>
        <v>0</v>
      </c>
      <c r="L69" s="15">
        <f>SUM(Payments!L61:L68)</f>
        <v>0</v>
      </c>
      <c r="M69" s="15"/>
      <c r="N69" s="15">
        <f>SUM(Payments!N61:N68)</f>
        <v>5</v>
      </c>
      <c r="O69" s="7" t="b">
        <f>Payments!D69-Payments!E69=SUM(Payments!F69:N69)</f>
        <v>1</v>
      </c>
    </row>
    <row r="70" spans="1:15" x14ac:dyDescent="0.25">
      <c r="A70" s="23">
        <v>42705</v>
      </c>
      <c r="B70" s="9" t="s">
        <v>194</v>
      </c>
      <c r="C70" s="9" t="s">
        <v>83</v>
      </c>
      <c r="D70" s="10">
        <v>5</v>
      </c>
      <c r="E70" s="11">
        <v>0</v>
      </c>
      <c r="F70" s="24"/>
      <c r="G70" s="24"/>
      <c r="H70" s="24"/>
      <c r="I70" s="24"/>
      <c r="J70" s="14"/>
      <c r="K70" s="14"/>
      <c r="L70" s="14"/>
      <c r="M70" s="14"/>
      <c r="N70" s="24">
        <f>Payments!D70</f>
        <v>5</v>
      </c>
    </row>
    <row r="71" spans="1:15" x14ac:dyDescent="0.25">
      <c r="A71" s="23">
        <v>42721</v>
      </c>
      <c r="B71" s="9" t="s">
        <v>229</v>
      </c>
      <c r="C71" s="9">
        <v>1197</v>
      </c>
      <c r="D71" s="10">
        <v>776.85</v>
      </c>
      <c r="E71" s="11">
        <f>Payments!D71/11</f>
        <v>70.622727272727275</v>
      </c>
      <c r="F71" s="24">
        <f>Payments!D71-Payments!E71</f>
        <v>706.22727272727275</v>
      </c>
      <c r="G71" s="24"/>
      <c r="H71" s="24"/>
      <c r="I71" s="24"/>
      <c r="J71" s="14"/>
      <c r="K71" s="14"/>
      <c r="L71" s="14"/>
      <c r="M71" s="14"/>
      <c r="N71" s="24"/>
    </row>
    <row r="72" spans="1:15" x14ac:dyDescent="0.25">
      <c r="A72" s="23">
        <v>42721</v>
      </c>
      <c r="B72" s="9" t="s">
        <v>205</v>
      </c>
      <c r="C72" s="9">
        <v>1198</v>
      </c>
      <c r="D72" s="10">
        <v>121</v>
      </c>
      <c r="E72" s="11">
        <f>Payments!D72/11</f>
        <v>11</v>
      </c>
      <c r="F72" s="24">
        <f>Payments!D72-Payments!E72</f>
        <v>110</v>
      </c>
      <c r="G72" s="24"/>
      <c r="H72" s="24"/>
      <c r="I72" s="24"/>
      <c r="J72" s="14"/>
      <c r="K72" s="14"/>
      <c r="L72" s="14"/>
      <c r="M72" s="14"/>
      <c r="N72" s="24"/>
    </row>
    <row r="73" spans="1:15" x14ac:dyDescent="0.25">
      <c r="A73" s="23">
        <v>42721</v>
      </c>
      <c r="B73" s="9" t="s">
        <v>230</v>
      </c>
      <c r="C73" s="9">
        <v>1199</v>
      </c>
      <c r="D73" s="10">
        <v>6.3</v>
      </c>
      <c r="E73" s="11">
        <f>Payments!D73/11</f>
        <v>0.57272727272727275</v>
      </c>
      <c r="F73" s="24"/>
      <c r="G73" s="24"/>
      <c r="H73" s="24"/>
      <c r="I73" s="24"/>
      <c r="J73" s="14">
        <f>Payments!D73-Payments!E73</f>
        <v>5.7272727272727266</v>
      </c>
      <c r="K73" s="14"/>
      <c r="L73" s="14"/>
      <c r="M73" s="14"/>
      <c r="N73" s="24"/>
    </row>
    <row r="74" spans="1:15" x14ac:dyDescent="0.25">
      <c r="A74" s="23">
        <v>42721</v>
      </c>
      <c r="B74" s="9" t="s">
        <v>231</v>
      </c>
      <c r="C74" s="9">
        <v>1200</v>
      </c>
      <c r="D74" s="10">
        <v>126.68</v>
      </c>
      <c r="E74" s="11">
        <f>Payments!D74/11</f>
        <v>11.516363636363637</v>
      </c>
      <c r="F74" s="24"/>
      <c r="G74" s="24"/>
      <c r="H74" s="24"/>
      <c r="I74" s="24">
        <f>Payments!D74-Payments!E74</f>
        <v>115.16363636363637</v>
      </c>
      <c r="J74" s="14"/>
      <c r="K74" s="14"/>
      <c r="L74" s="14"/>
      <c r="M74" s="14"/>
      <c r="N74" s="24"/>
    </row>
    <row r="75" spans="1:15" x14ac:dyDescent="0.25">
      <c r="A75" s="23">
        <v>42721</v>
      </c>
      <c r="B75" s="9" t="s">
        <v>232</v>
      </c>
      <c r="C75" s="9">
        <v>1226</v>
      </c>
      <c r="D75" s="10">
        <v>225</v>
      </c>
      <c r="E75" s="11">
        <v>0</v>
      </c>
      <c r="F75" s="24"/>
      <c r="G75" s="24"/>
      <c r="H75" s="24"/>
      <c r="I75" s="24"/>
      <c r="J75" s="14">
        <f>Payments!D75-Payments!E75</f>
        <v>225</v>
      </c>
      <c r="K75" s="14"/>
      <c r="L75" s="14"/>
      <c r="M75" s="14"/>
      <c r="N75" s="24"/>
    </row>
    <row r="76" spans="1:15" x14ac:dyDescent="0.25">
      <c r="A76" s="23">
        <v>42721</v>
      </c>
      <c r="B76" s="9" t="s">
        <v>233</v>
      </c>
      <c r="C76" s="9">
        <v>1227</v>
      </c>
      <c r="D76" s="10">
        <v>300</v>
      </c>
      <c r="E76" s="11">
        <v>25</v>
      </c>
      <c r="F76" s="24"/>
      <c r="G76" s="24"/>
      <c r="H76" s="24"/>
      <c r="I76" s="24"/>
      <c r="J76" s="14">
        <f>Payments!D76-Payments!E76</f>
        <v>275</v>
      </c>
      <c r="K76" s="14"/>
      <c r="L76" s="14"/>
      <c r="M76" s="14"/>
      <c r="N76" s="24"/>
    </row>
    <row r="77" spans="1:15" x14ac:dyDescent="0.25">
      <c r="A77" s="23">
        <v>42722</v>
      </c>
      <c r="B77" s="9" t="s">
        <v>234</v>
      </c>
      <c r="C77" s="9">
        <v>1228</v>
      </c>
      <c r="D77" s="10">
        <v>211.96</v>
      </c>
      <c r="E77" s="11">
        <f>Payments!D77/11</f>
        <v>19.269090909090909</v>
      </c>
      <c r="F77" s="24"/>
      <c r="G77" s="24"/>
      <c r="H77" s="24"/>
      <c r="I77" s="24">
        <f>Payments!D77-Payments!E77</f>
        <v>192.69090909090909</v>
      </c>
      <c r="J77" s="14"/>
      <c r="K77" s="14"/>
      <c r="L77" s="14"/>
      <c r="M77" s="14"/>
      <c r="N77" s="24"/>
    </row>
    <row r="78" spans="1:15" x14ac:dyDescent="0.25">
      <c r="A78" s="23">
        <v>42722</v>
      </c>
      <c r="B78" s="9" t="s">
        <v>235</v>
      </c>
      <c r="C78" s="9">
        <v>1229</v>
      </c>
      <c r="D78" s="10">
        <v>48.2</v>
      </c>
      <c r="E78" s="11">
        <f>Payments!D78/11</f>
        <v>4.3818181818181818</v>
      </c>
      <c r="F78" s="24"/>
      <c r="G78" s="24"/>
      <c r="H78" s="24"/>
      <c r="I78" s="24">
        <f>Payments!D78-Payments!E78</f>
        <v>43.81818181818182</v>
      </c>
      <c r="J78" s="14"/>
      <c r="K78" s="14"/>
      <c r="L78" s="14"/>
      <c r="M78" s="14"/>
      <c r="N78" s="24"/>
    </row>
    <row r="79" spans="1:15" x14ac:dyDescent="0.25">
      <c r="A79" s="23">
        <v>42722</v>
      </c>
      <c r="B79" s="9" t="s">
        <v>236</v>
      </c>
      <c r="C79" s="9">
        <v>1230</v>
      </c>
      <c r="D79" s="10">
        <v>140</v>
      </c>
      <c r="E79" s="11">
        <v>0</v>
      </c>
      <c r="F79" s="24"/>
      <c r="G79" s="24"/>
      <c r="H79" s="24"/>
      <c r="I79" s="24">
        <f>Payments!D79-Payments!E79</f>
        <v>140</v>
      </c>
      <c r="J79" s="14"/>
      <c r="K79" s="14"/>
      <c r="L79" s="14"/>
      <c r="M79" s="14"/>
      <c r="N79" s="24"/>
    </row>
    <row r="80" spans="1:15" x14ac:dyDescent="0.25">
      <c r="A80" s="23">
        <v>42722</v>
      </c>
      <c r="B80" s="9" t="s">
        <v>237</v>
      </c>
      <c r="C80" s="9">
        <v>1231</v>
      </c>
      <c r="D80" s="10">
        <v>596.63</v>
      </c>
      <c r="E80" s="11">
        <v>0</v>
      </c>
      <c r="F80" s="24"/>
      <c r="G80" s="24"/>
      <c r="H80" s="24"/>
      <c r="I80" s="24">
        <f>Payments!D80-Payments!E80</f>
        <v>596.63</v>
      </c>
      <c r="J80" s="14"/>
      <c r="K80" s="14"/>
      <c r="L80" s="14"/>
      <c r="M80" s="14"/>
      <c r="N80" s="24"/>
    </row>
    <row r="81" spans="1:15" x14ac:dyDescent="0.25">
      <c r="A81" s="23">
        <v>42722</v>
      </c>
      <c r="B81" s="9" t="s">
        <v>238</v>
      </c>
      <c r="C81" s="9">
        <v>1232</v>
      </c>
      <c r="D81" s="10">
        <v>36.299999999999997</v>
      </c>
      <c r="E81" s="11">
        <f>Payments!D81/11</f>
        <v>3.3</v>
      </c>
      <c r="F81" s="24"/>
      <c r="G81" s="24"/>
      <c r="H81" s="24"/>
      <c r="I81" s="24"/>
      <c r="J81" s="14">
        <f>Payments!D81-Payments!E81</f>
        <v>33</v>
      </c>
      <c r="K81" s="14"/>
      <c r="L81" s="14"/>
      <c r="M81" s="14"/>
      <c r="N81" s="24"/>
    </row>
    <row r="82" spans="1:15" s="7" customFormat="1" x14ac:dyDescent="0.25">
      <c r="A82" s="2" t="s">
        <v>104</v>
      </c>
      <c r="B82" s="3"/>
      <c r="C82" s="3"/>
      <c r="D82" s="15">
        <f>SUM(Payments!D70:D81)</f>
        <v>2593.92</v>
      </c>
      <c r="E82" s="15">
        <f>SUM(Payments!E70:E81)</f>
        <v>145.6627272727273</v>
      </c>
      <c r="F82" s="15">
        <f>SUM(Payments!F70:F81)</f>
        <v>816.22727272727275</v>
      </c>
      <c r="G82" s="15">
        <f>SUM(Payments!G70:G81)</f>
        <v>0</v>
      </c>
      <c r="H82" s="15">
        <f>SUM(Payments!H70:H81)</f>
        <v>0</v>
      </c>
      <c r="I82" s="15">
        <f>SUM(Payments!I70:I81)</f>
        <v>1088.3027272727272</v>
      </c>
      <c r="J82" s="15">
        <f>SUM(Payments!J70:J81)</f>
        <v>538.72727272727275</v>
      </c>
      <c r="K82" s="15">
        <f>SUM(Payments!K70:K81)</f>
        <v>0</v>
      </c>
      <c r="L82" s="15">
        <f>SUM(Payments!L70:L81)</f>
        <v>0</v>
      </c>
      <c r="M82" s="15"/>
      <c r="N82" s="15">
        <f>SUM(Payments!N70:N81)</f>
        <v>5</v>
      </c>
      <c r="O82" s="7" t="b">
        <f>Payments!D82-Payments!E82=SUM(Payments!F82:N82)</f>
        <v>1</v>
      </c>
    </row>
    <row r="83" spans="1:15" x14ac:dyDescent="0.25">
      <c r="A83" s="23">
        <v>42738</v>
      </c>
      <c r="B83" s="9" t="s">
        <v>194</v>
      </c>
      <c r="C83" s="9" t="s">
        <v>83</v>
      </c>
      <c r="D83" s="10">
        <v>5</v>
      </c>
      <c r="E83" s="11">
        <v>0</v>
      </c>
      <c r="F83" s="24"/>
      <c r="G83" s="24"/>
      <c r="H83" s="24"/>
      <c r="I83" s="24"/>
      <c r="J83" s="14"/>
      <c r="K83" s="14"/>
      <c r="L83" s="14"/>
      <c r="M83" s="14"/>
      <c r="N83" s="24">
        <f>Payments!D83</f>
        <v>5</v>
      </c>
    </row>
    <row r="84" spans="1:15" x14ac:dyDescent="0.25">
      <c r="A84" s="23">
        <v>42748</v>
      </c>
      <c r="B84" s="9" t="s">
        <v>239</v>
      </c>
      <c r="C84" s="9">
        <v>1233</v>
      </c>
      <c r="D84" s="10">
        <v>25</v>
      </c>
      <c r="E84" s="11">
        <v>0</v>
      </c>
      <c r="F84" s="24"/>
      <c r="G84" s="24">
        <v>25</v>
      </c>
      <c r="H84" s="24"/>
      <c r="I84" s="24"/>
      <c r="J84" s="14"/>
      <c r="K84" s="14"/>
      <c r="L84" s="14"/>
      <c r="M84" s="14"/>
      <c r="N84" s="24"/>
    </row>
    <row r="85" spans="1:15" x14ac:dyDescent="0.25">
      <c r="A85" s="23">
        <v>42748</v>
      </c>
      <c r="B85" s="9" t="s">
        <v>240</v>
      </c>
      <c r="C85" s="9">
        <v>1234</v>
      </c>
      <c r="D85" s="10">
        <v>596.19000000000005</v>
      </c>
      <c r="E85" s="11">
        <v>53.2</v>
      </c>
      <c r="F85" s="24"/>
      <c r="G85" s="24">
        <f>Payments!D85-Payments!E85</f>
        <v>542.99</v>
      </c>
      <c r="H85" s="24"/>
      <c r="I85" s="24"/>
      <c r="J85" s="14"/>
      <c r="K85" s="14"/>
      <c r="L85" s="14"/>
      <c r="M85" s="14"/>
      <c r="N85" s="24"/>
    </row>
    <row r="86" spans="1:15" s="7" customFormat="1" x14ac:dyDescent="0.25">
      <c r="A86" s="2" t="s">
        <v>106</v>
      </c>
      <c r="B86" s="3"/>
      <c r="C86" s="3"/>
      <c r="D86" s="15">
        <f>SUM(Payments!D83:D85)</f>
        <v>626.19000000000005</v>
      </c>
      <c r="E86" s="15">
        <f>SUM(Payments!E83:E85)</f>
        <v>53.2</v>
      </c>
      <c r="F86" s="31">
        <f>SUM(Payments!F83:F85)</f>
        <v>0</v>
      </c>
      <c r="G86" s="31">
        <f>SUM(Payments!G83:G85)</f>
        <v>567.99</v>
      </c>
      <c r="H86" s="31">
        <f>SUM(Payments!H83:H85)</f>
        <v>0</v>
      </c>
      <c r="I86" s="31">
        <f>SUM(Payments!I83:I85)</f>
        <v>0</v>
      </c>
      <c r="J86" s="31">
        <f>SUM(Payments!J83:J85)</f>
        <v>0</v>
      </c>
      <c r="K86" s="31">
        <f>SUM(Payments!K83:K85)</f>
        <v>0</v>
      </c>
      <c r="L86" s="31">
        <f>SUM(Payments!L83:L85)</f>
        <v>0</v>
      </c>
      <c r="M86" s="31"/>
      <c r="N86" s="31">
        <f>SUM(Payments!N83:N85)</f>
        <v>5</v>
      </c>
      <c r="O86" s="7" t="b">
        <f>Payments!D86-Payments!E86=SUM(Payments!F86:N86)</f>
        <v>1</v>
      </c>
    </row>
    <row r="87" spans="1:15" x14ac:dyDescent="0.25">
      <c r="A87" s="130" t="s">
        <v>107</v>
      </c>
      <c r="B87" s="130"/>
      <c r="C87" s="3"/>
      <c r="D87" s="15">
        <f>Payments!D69+Payments!D82+Payments!D86</f>
        <v>5745.07</v>
      </c>
      <c r="E87" s="15">
        <f>Payments!E69+Payments!E82+Payments!E86</f>
        <v>411.40909090909093</v>
      </c>
      <c r="F87" s="15">
        <f>Payments!F69+Payments!F82+Payments!F86</f>
        <v>1021.1181818181818</v>
      </c>
      <c r="G87" s="15">
        <f>Payments!G69+Payments!G82+Payments!G86</f>
        <v>531.49</v>
      </c>
      <c r="H87" s="15">
        <f>Payments!H69+Payments!H82+Payments!H86</f>
        <v>39.25</v>
      </c>
      <c r="I87" s="15">
        <f>Payments!I69+Payments!I82+Payments!I86</f>
        <v>3038.0754545454547</v>
      </c>
      <c r="J87" s="15">
        <f>Payments!J69+Payments!J82+Payments!J86</f>
        <v>688.72727272727275</v>
      </c>
      <c r="K87" s="15">
        <f>Payments!K69+Payments!K82+Payments!K86</f>
        <v>0</v>
      </c>
      <c r="L87" s="15">
        <f>Payments!L69+Payments!L82+Payments!L86</f>
        <v>0</v>
      </c>
      <c r="M87" s="15"/>
      <c r="N87" s="15">
        <f>Payments!N69+Payments!N82+Payments!N86</f>
        <v>15</v>
      </c>
      <c r="O87" s="7"/>
    </row>
    <row r="88" spans="1:15" x14ac:dyDescent="0.25">
      <c r="A88" s="23">
        <v>42767</v>
      </c>
      <c r="B88" s="9" t="s">
        <v>194</v>
      </c>
      <c r="C88" s="9" t="s">
        <v>83</v>
      </c>
      <c r="D88" s="10">
        <v>5</v>
      </c>
      <c r="E88" s="11">
        <v>0</v>
      </c>
      <c r="F88" s="24"/>
      <c r="G88" s="24"/>
      <c r="H88" s="24"/>
      <c r="I88" s="24"/>
      <c r="J88" s="14"/>
      <c r="K88" s="14"/>
      <c r="L88" s="14"/>
      <c r="M88" s="14"/>
      <c r="N88" s="24">
        <v>5</v>
      </c>
    </row>
    <row r="89" spans="1:15" x14ac:dyDescent="0.25">
      <c r="A89" s="23">
        <v>42778</v>
      </c>
      <c r="B89" s="9" t="s">
        <v>240</v>
      </c>
      <c r="C89" s="9">
        <v>1235</v>
      </c>
      <c r="D89" s="10">
        <v>616.79</v>
      </c>
      <c r="E89" s="11">
        <f>Payments!D89/11</f>
        <v>56.07181818181818</v>
      </c>
      <c r="F89" s="24"/>
      <c r="G89" s="24">
        <f>Payments!D89-Payments!E89</f>
        <v>560.71818181818173</v>
      </c>
      <c r="H89" s="24"/>
      <c r="I89" s="24"/>
      <c r="J89" s="14"/>
      <c r="K89" s="14"/>
      <c r="L89" s="14"/>
      <c r="M89" s="14"/>
      <c r="N89" s="24"/>
    </row>
    <row r="90" spans="1:15" x14ac:dyDescent="0.25">
      <c r="A90" s="23">
        <v>42778</v>
      </c>
      <c r="B90" s="9" t="s">
        <v>241</v>
      </c>
      <c r="C90" s="9">
        <v>1236</v>
      </c>
      <c r="D90" s="10">
        <v>33</v>
      </c>
      <c r="E90" s="11">
        <f>Payments!D90/11</f>
        <v>3</v>
      </c>
      <c r="F90" s="24"/>
      <c r="G90" s="24">
        <f>Payments!D90-Payments!E90</f>
        <v>30</v>
      </c>
      <c r="H90" s="24"/>
      <c r="I90" s="24"/>
      <c r="J90" s="14"/>
      <c r="K90" s="14"/>
      <c r="L90" s="14"/>
      <c r="M90" s="14"/>
      <c r="N90" s="24"/>
    </row>
    <row r="91" spans="1:15" x14ac:dyDescent="0.25">
      <c r="A91" s="23">
        <v>42778</v>
      </c>
      <c r="B91" s="9" t="s">
        <v>207</v>
      </c>
      <c r="C91" s="9">
        <v>1237</v>
      </c>
      <c r="D91" s="10">
        <v>240.36</v>
      </c>
      <c r="E91" s="11">
        <f>Payments!D91/11</f>
        <v>21.850909090909092</v>
      </c>
      <c r="F91" s="24">
        <f>Payments!D91-Payments!E91</f>
        <v>218.50909090909093</v>
      </c>
      <c r="G91" s="24"/>
      <c r="H91" s="24"/>
      <c r="I91" s="24"/>
      <c r="J91" s="14"/>
      <c r="K91" s="14"/>
      <c r="L91" s="14"/>
      <c r="M91" s="14"/>
      <c r="N91" s="24"/>
    </row>
    <row r="92" spans="1:15" x14ac:dyDescent="0.25">
      <c r="A92" s="23">
        <v>42778</v>
      </c>
      <c r="B92" s="9" t="s">
        <v>242</v>
      </c>
      <c r="C92" s="9">
        <v>1238</v>
      </c>
      <c r="D92" s="10">
        <v>94.94</v>
      </c>
      <c r="E92" s="11">
        <f>Payments!D92/11</f>
        <v>8.6309090909090909</v>
      </c>
      <c r="F92" s="24">
        <f>Payments!D92-Payments!E92</f>
        <v>86.309090909090912</v>
      </c>
      <c r="G92" s="24"/>
      <c r="H92" s="24"/>
      <c r="I92" s="24"/>
      <c r="J92" s="14"/>
      <c r="K92" s="14"/>
      <c r="L92" s="14"/>
      <c r="M92" s="14"/>
      <c r="N92" s="24"/>
    </row>
    <row r="93" spans="1:15" x14ac:dyDescent="0.25">
      <c r="A93" s="23">
        <v>42778</v>
      </c>
      <c r="B93" s="9" t="s">
        <v>243</v>
      </c>
      <c r="C93" s="9">
        <v>1239</v>
      </c>
      <c r="D93" s="10">
        <v>66</v>
      </c>
      <c r="E93" s="11">
        <f>Payments!D93/11</f>
        <v>6</v>
      </c>
      <c r="F93" s="24">
        <f>Payments!D93-Payments!E93</f>
        <v>60</v>
      </c>
      <c r="G93" s="24"/>
      <c r="H93" s="24"/>
      <c r="I93" s="24"/>
      <c r="J93" s="14"/>
      <c r="K93" s="14"/>
      <c r="L93" s="14"/>
      <c r="M93" s="14"/>
      <c r="N93" s="24"/>
    </row>
    <row r="94" spans="1:15" x14ac:dyDescent="0.25">
      <c r="A94" s="23">
        <v>42778</v>
      </c>
      <c r="B94" s="9" t="s">
        <v>244</v>
      </c>
      <c r="C94" s="9">
        <v>1240</v>
      </c>
      <c r="D94" s="10">
        <v>43.44</v>
      </c>
      <c r="E94" s="11">
        <v>0.82</v>
      </c>
      <c r="F94" s="24"/>
      <c r="G94" s="24"/>
      <c r="H94" s="24"/>
      <c r="I94" s="24">
        <f>Payments!D94-Payments!E94</f>
        <v>42.62</v>
      </c>
      <c r="J94" s="14"/>
      <c r="K94" s="14"/>
      <c r="L94" s="14"/>
      <c r="M94" s="14"/>
      <c r="N94" s="24"/>
    </row>
    <row r="95" spans="1:15" x14ac:dyDescent="0.25">
      <c r="A95" s="23">
        <v>42778</v>
      </c>
      <c r="B95" s="9" t="s">
        <v>205</v>
      </c>
      <c r="C95" s="9">
        <v>1242</v>
      </c>
      <c r="D95" s="10">
        <v>121</v>
      </c>
      <c r="E95" s="11">
        <f>Payments!D95/11</f>
        <v>11</v>
      </c>
      <c r="F95" s="24">
        <f>Payments!D95-Payments!E95</f>
        <v>110</v>
      </c>
      <c r="G95" s="24"/>
      <c r="H95" s="24"/>
      <c r="I95" s="24"/>
      <c r="J95" s="14"/>
      <c r="K95" s="14"/>
      <c r="L95" s="14"/>
      <c r="M95" s="14"/>
      <c r="N95" s="24"/>
    </row>
    <row r="96" spans="1:15" x14ac:dyDescent="0.25">
      <c r="A96" s="23">
        <v>42778</v>
      </c>
      <c r="B96" s="9" t="s">
        <v>245</v>
      </c>
      <c r="C96" s="9">
        <v>1243</v>
      </c>
      <c r="D96" s="10">
        <v>4469.8900000000003</v>
      </c>
      <c r="E96" s="11">
        <f>Payments!D96/11</f>
        <v>406.35363636363638</v>
      </c>
      <c r="F96" s="24"/>
      <c r="G96" s="24"/>
      <c r="H96" s="24"/>
      <c r="I96" s="24"/>
      <c r="J96" s="14"/>
      <c r="K96" s="14">
        <f>Payments!D96-Payments!E96</f>
        <v>4063.5363636363641</v>
      </c>
      <c r="L96" s="14"/>
      <c r="M96" s="14"/>
      <c r="N96" s="24"/>
    </row>
    <row r="97" spans="1:15" x14ac:dyDescent="0.25">
      <c r="A97" s="23">
        <v>42778</v>
      </c>
      <c r="B97" s="9" t="s">
        <v>246</v>
      </c>
      <c r="C97" s="9">
        <v>1244</v>
      </c>
      <c r="D97" s="10">
        <v>502.22</v>
      </c>
      <c r="E97" s="11">
        <f>Payments!D97/11</f>
        <v>45.656363636363636</v>
      </c>
      <c r="F97" s="24"/>
      <c r="G97" s="24"/>
      <c r="H97" s="24"/>
      <c r="I97" s="24"/>
      <c r="J97" s="14"/>
      <c r="K97" s="14">
        <f>Payments!D97-Payments!E97</f>
        <v>456.56363636363642</v>
      </c>
      <c r="L97" s="14"/>
      <c r="M97" s="14"/>
      <c r="N97" s="24"/>
    </row>
    <row r="98" spans="1:15" x14ac:dyDescent="0.25">
      <c r="A98" s="23">
        <v>42789</v>
      </c>
      <c r="B98" s="9" t="s">
        <v>247</v>
      </c>
      <c r="C98" s="9">
        <v>1247</v>
      </c>
      <c r="D98" s="10">
        <v>300</v>
      </c>
      <c r="E98" s="11">
        <v>0</v>
      </c>
      <c r="F98" s="24"/>
      <c r="G98" s="24"/>
      <c r="H98" s="24"/>
      <c r="I98" s="24"/>
      <c r="J98" s="14">
        <f>Payments!D98</f>
        <v>300</v>
      </c>
      <c r="K98" s="14"/>
      <c r="L98" s="14"/>
      <c r="M98" s="14"/>
      <c r="N98" s="24"/>
    </row>
    <row r="99" spans="1:15" x14ac:dyDescent="0.25">
      <c r="A99" s="23">
        <v>42789</v>
      </c>
      <c r="B99" s="9" t="s">
        <v>248</v>
      </c>
      <c r="C99" s="9">
        <v>1248</v>
      </c>
      <c r="D99" s="10">
        <v>27.5</v>
      </c>
      <c r="E99" s="11">
        <v>0</v>
      </c>
      <c r="F99" s="24"/>
      <c r="G99" s="24"/>
      <c r="H99" s="24"/>
      <c r="I99" s="24"/>
      <c r="J99" s="14">
        <f>Payments!D99</f>
        <v>27.5</v>
      </c>
      <c r="K99" s="14"/>
      <c r="L99" s="14"/>
      <c r="M99" s="14"/>
      <c r="N99" s="24"/>
    </row>
    <row r="100" spans="1:15" x14ac:dyDescent="0.25">
      <c r="A100" s="23">
        <v>42789</v>
      </c>
      <c r="B100" s="9" t="s">
        <v>249</v>
      </c>
      <c r="C100" s="9">
        <v>1249</v>
      </c>
      <c r="D100" s="10">
        <v>53</v>
      </c>
      <c r="E100" s="11">
        <v>0</v>
      </c>
      <c r="F100" s="24"/>
      <c r="G100" s="24"/>
      <c r="H100" s="24"/>
      <c r="I100" s="24"/>
      <c r="J100" s="14">
        <f>Payments!D100</f>
        <v>53</v>
      </c>
      <c r="K100" s="14"/>
      <c r="L100" s="14"/>
      <c r="M100" s="14"/>
      <c r="N100" s="24"/>
    </row>
    <row r="101" spans="1:15" x14ac:dyDescent="0.25">
      <c r="A101" s="23">
        <v>42789</v>
      </c>
      <c r="B101" s="9" t="s">
        <v>200</v>
      </c>
      <c r="C101" s="9">
        <v>1250</v>
      </c>
      <c r="D101" s="10">
        <v>3339</v>
      </c>
      <c r="E101" s="11">
        <v>275.97000000000003</v>
      </c>
      <c r="F101" s="24"/>
      <c r="G101" s="24">
        <f>Payments!D101-Payments!E101</f>
        <v>3063.0299999999997</v>
      </c>
      <c r="H101" s="24"/>
      <c r="I101" s="24"/>
      <c r="J101" s="14"/>
      <c r="K101" s="14"/>
      <c r="L101" s="14"/>
      <c r="M101" s="14"/>
      <c r="N101" s="24"/>
    </row>
    <row r="102" spans="1:15" x14ac:dyDescent="0.25">
      <c r="A102" s="23">
        <v>42789</v>
      </c>
      <c r="B102" s="9" t="s">
        <v>204</v>
      </c>
      <c r="C102" s="9">
        <v>1251</v>
      </c>
      <c r="D102" s="10">
        <v>459</v>
      </c>
      <c r="E102" s="11">
        <v>0</v>
      </c>
      <c r="F102" s="24"/>
      <c r="G102" s="24"/>
      <c r="H102" s="24"/>
      <c r="I102" s="24"/>
      <c r="J102" s="14">
        <f>Payments!D102</f>
        <v>459</v>
      </c>
      <c r="K102" s="14"/>
      <c r="L102" s="14"/>
      <c r="M102" s="14"/>
      <c r="N102" s="24"/>
    </row>
    <row r="103" spans="1:15" s="7" customFormat="1" x14ac:dyDescent="0.25">
      <c r="A103" s="2" t="s">
        <v>109</v>
      </c>
      <c r="B103" s="3"/>
      <c r="C103" s="3"/>
      <c r="D103" s="15">
        <f>SUM(Payments!D88:D102)</f>
        <v>10371.14</v>
      </c>
      <c r="E103" s="15">
        <f>SUM(Payments!E88:E102)</f>
        <v>835.35363636363638</v>
      </c>
      <c r="F103" s="15">
        <f>SUM(Payments!F88:F102)</f>
        <v>474.81818181818187</v>
      </c>
      <c r="G103" s="15">
        <f>SUM(Payments!G88:G102)</f>
        <v>3653.7481818181814</v>
      </c>
      <c r="H103" s="15">
        <f>SUM(Payments!H88:H102)</f>
        <v>0</v>
      </c>
      <c r="I103" s="15">
        <f>SUM(Payments!I88:I102)</f>
        <v>42.62</v>
      </c>
      <c r="J103" s="15">
        <f>SUM(Payments!J88:J102)</f>
        <v>839.5</v>
      </c>
      <c r="K103" s="15">
        <f>SUM(Payments!K88:K102)</f>
        <v>4520.1000000000004</v>
      </c>
      <c r="L103" s="15">
        <f>SUM(Payments!L88:L102)</f>
        <v>0</v>
      </c>
      <c r="M103" s="15"/>
      <c r="N103" s="15">
        <f>SUM(Payments!N88:N102)</f>
        <v>5</v>
      </c>
      <c r="O103" s="7" t="b">
        <f>Payments!D103-Payments!E103=SUM(Payments!F103:N103)</f>
        <v>1</v>
      </c>
    </row>
    <row r="104" spans="1:15" x14ac:dyDescent="0.25">
      <c r="A104" s="23">
        <v>42795</v>
      </c>
      <c r="B104" s="9" t="s">
        <v>194</v>
      </c>
      <c r="C104" s="9" t="s">
        <v>83</v>
      </c>
      <c r="D104" s="10">
        <v>5</v>
      </c>
      <c r="E104" s="11">
        <v>0</v>
      </c>
      <c r="F104" s="24"/>
      <c r="G104" s="24"/>
      <c r="H104" s="24"/>
      <c r="I104" s="24"/>
      <c r="J104" s="14"/>
      <c r="K104" s="14"/>
      <c r="L104" s="14"/>
      <c r="M104" s="14"/>
      <c r="N104" s="24">
        <v>5</v>
      </c>
    </row>
    <row r="105" spans="1:15" x14ac:dyDescent="0.25">
      <c r="A105" s="23">
        <v>42797</v>
      </c>
      <c r="B105" s="9" t="s">
        <v>250</v>
      </c>
      <c r="C105" s="9">
        <v>1252</v>
      </c>
      <c r="D105" s="10">
        <v>31</v>
      </c>
      <c r="E105" s="11">
        <f>Payments!D105/11</f>
        <v>2.8181818181818183</v>
      </c>
      <c r="F105" s="24"/>
      <c r="G105" s="24"/>
      <c r="H105" s="24"/>
      <c r="I105" s="24"/>
      <c r="J105" s="14">
        <f>Payments!D105-Payments!E105</f>
        <v>28.18181818181818</v>
      </c>
      <c r="K105" s="14"/>
      <c r="L105" s="14"/>
      <c r="M105" s="14"/>
      <c r="N105" s="24"/>
    </row>
    <row r="106" spans="1:15" x14ac:dyDescent="0.25">
      <c r="A106" s="23">
        <v>42798</v>
      </c>
      <c r="B106" s="9" t="s">
        <v>251</v>
      </c>
      <c r="C106" s="9">
        <v>1253</v>
      </c>
      <c r="D106" s="10">
        <v>137.5</v>
      </c>
      <c r="E106" s="11">
        <f>Payments!D106/11</f>
        <v>12.5</v>
      </c>
      <c r="F106" s="24">
        <f>Payments!D106-Payments!E106</f>
        <v>125</v>
      </c>
      <c r="G106" s="24"/>
      <c r="H106" s="24"/>
      <c r="I106" s="24"/>
      <c r="J106" s="14"/>
      <c r="K106" s="14"/>
      <c r="L106" s="14"/>
      <c r="M106" s="14"/>
      <c r="N106" s="24"/>
    </row>
    <row r="107" spans="1:15" x14ac:dyDescent="0.25">
      <c r="A107" s="23">
        <v>42808</v>
      </c>
      <c r="B107" s="9" t="s">
        <v>197</v>
      </c>
      <c r="C107" s="9">
        <v>1254</v>
      </c>
      <c r="D107" s="10">
        <v>575.92999999999995</v>
      </c>
      <c r="E107" s="11">
        <v>52.35</v>
      </c>
      <c r="F107" s="24"/>
      <c r="G107" s="24">
        <f>Payments!D107-Payments!E107</f>
        <v>523.57999999999993</v>
      </c>
      <c r="H107" s="24"/>
      <c r="I107" s="24"/>
      <c r="J107" s="14"/>
      <c r="K107" s="14"/>
      <c r="L107" s="14"/>
      <c r="M107" s="14"/>
      <c r="N107" s="24"/>
    </row>
    <row r="108" spans="1:15" x14ac:dyDescent="0.25">
      <c r="A108" s="23">
        <v>42808</v>
      </c>
      <c r="B108" s="9" t="s">
        <v>205</v>
      </c>
      <c r="C108" s="9">
        <v>1255</v>
      </c>
      <c r="D108" s="10">
        <v>121</v>
      </c>
      <c r="E108" s="11">
        <f>Payments!D108/11</f>
        <v>11</v>
      </c>
      <c r="F108" s="24">
        <f>Payments!D108-Payments!E108</f>
        <v>110</v>
      </c>
      <c r="G108" s="24"/>
      <c r="H108" s="24"/>
      <c r="I108" s="24"/>
      <c r="J108" s="14"/>
      <c r="K108" s="14"/>
      <c r="L108" s="14"/>
      <c r="M108" s="14"/>
      <c r="N108" s="24"/>
    </row>
    <row r="109" spans="1:15" x14ac:dyDescent="0.25">
      <c r="A109" s="23">
        <v>42825</v>
      </c>
      <c r="B109" s="9" t="s">
        <v>252</v>
      </c>
      <c r="C109" s="9">
        <v>1256</v>
      </c>
      <c r="D109" s="10">
        <v>13068</v>
      </c>
      <c r="E109" s="11">
        <v>0</v>
      </c>
      <c r="F109" s="24"/>
      <c r="G109" s="24"/>
      <c r="H109" s="24"/>
      <c r="I109" s="24"/>
      <c r="J109" s="14"/>
      <c r="K109" s="14"/>
      <c r="L109" s="14"/>
      <c r="M109" s="14">
        <f>Payments!D109</f>
        <v>13068</v>
      </c>
      <c r="N109" s="24"/>
    </row>
    <row r="110" spans="1:15" x14ac:dyDescent="0.25">
      <c r="A110" s="23">
        <v>42825</v>
      </c>
      <c r="B110" s="9" t="s">
        <v>253</v>
      </c>
      <c r="C110" s="9">
        <v>1257</v>
      </c>
      <c r="D110" s="10">
        <v>24</v>
      </c>
      <c r="E110" s="11">
        <v>0</v>
      </c>
      <c r="F110" s="24"/>
      <c r="G110" s="24"/>
      <c r="H110" s="24"/>
      <c r="I110" s="24">
        <f>Payments!D110-Payments!E110</f>
        <v>24</v>
      </c>
      <c r="J110" s="14"/>
      <c r="K110" s="14"/>
      <c r="L110" s="14"/>
      <c r="M110" s="14"/>
      <c r="N110" s="24"/>
    </row>
    <row r="111" spans="1:15" x14ac:dyDescent="0.25">
      <c r="A111" s="23">
        <v>42825</v>
      </c>
      <c r="B111" s="9" t="s">
        <v>254</v>
      </c>
      <c r="C111" s="9">
        <v>1258</v>
      </c>
      <c r="D111" s="10">
        <v>75.900000000000006</v>
      </c>
      <c r="E111" s="11">
        <f>Payments!D111/11</f>
        <v>6.9</v>
      </c>
      <c r="F111" s="24">
        <f>Payments!D111-Payments!E111</f>
        <v>69</v>
      </c>
      <c r="G111" s="24"/>
      <c r="H111" s="24"/>
      <c r="I111" s="24"/>
      <c r="J111" s="14"/>
      <c r="K111" s="14"/>
      <c r="L111" s="14"/>
      <c r="M111" s="14"/>
      <c r="N111" s="24"/>
    </row>
    <row r="112" spans="1:15" s="7" customFormat="1" x14ac:dyDescent="0.25">
      <c r="A112" s="2" t="s">
        <v>15</v>
      </c>
      <c r="B112" s="3"/>
      <c r="C112" s="3"/>
      <c r="D112" s="15">
        <f>SUM(Payments!D104:D111)</f>
        <v>14038.33</v>
      </c>
      <c r="E112" s="15">
        <f>SUM(Payments!E104:E111)</f>
        <v>85.568181818181827</v>
      </c>
      <c r="F112" s="15">
        <f>SUM(Payments!F104:F111)</f>
        <v>304</v>
      </c>
      <c r="G112" s="15">
        <f>SUM(Payments!G104:G111)</f>
        <v>523.57999999999993</v>
      </c>
      <c r="H112" s="15">
        <f>SUM(Payments!H104:H111)</f>
        <v>0</v>
      </c>
      <c r="I112" s="15">
        <f>SUM(Payments!I104:I111)</f>
        <v>24</v>
      </c>
      <c r="J112" s="15">
        <f>SUM(Payments!J104:J111)</f>
        <v>28.18181818181818</v>
      </c>
      <c r="K112" s="15">
        <f>SUM(Payments!K104:K111)</f>
        <v>0</v>
      </c>
      <c r="L112" s="15">
        <f>SUM(Payments!L104:L111)</f>
        <v>0</v>
      </c>
      <c r="M112" s="15">
        <f>SUM(Payments!M104:M111)</f>
        <v>13068</v>
      </c>
      <c r="N112" s="15">
        <f>SUM(Payments!N104:N111)</f>
        <v>5</v>
      </c>
      <c r="O112" s="7" t="b">
        <f>Payments!D112-Payments!E112=SUM(Payments!F112:N112)</f>
        <v>1</v>
      </c>
    </row>
    <row r="113" spans="1:15" x14ac:dyDescent="0.25">
      <c r="A113" s="23">
        <v>42826</v>
      </c>
      <c r="B113" s="9" t="s">
        <v>194</v>
      </c>
      <c r="C113" s="9" t="s">
        <v>83</v>
      </c>
      <c r="D113" s="10">
        <v>5</v>
      </c>
      <c r="E113" s="11">
        <v>0</v>
      </c>
      <c r="F113" s="24"/>
      <c r="G113" s="24"/>
      <c r="H113" s="24"/>
      <c r="I113" s="24"/>
      <c r="J113" s="14"/>
      <c r="K113" s="14"/>
      <c r="L113" s="14"/>
      <c r="M113" s="14"/>
      <c r="N113" s="24">
        <v>5</v>
      </c>
    </row>
    <row r="114" spans="1:15" x14ac:dyDescent="0.25">
      <c r="A114" s="23">
        <v>42828</v>
      </c>
      <c r="B114" s="9" t="s">
        <v>255</v>
      </c>
      <c r="C114" s="9">
        <v>1259</v>
      </c>
      <c r="D114" s="10">
        <v>500</v>
      </c>
      <c r="E114" s="11">
        <v>0</v>
      </c>
      <c r="F114" s="24"/>
      <c r="G114" s="24"/>
      <c r="H114" s="24"/>
      <c r="I114" s="24"/>
      <c r="J114" s="14">
        <f>Payments!D114</f>
        <v>500</v>
      </c>
      <c r="K114" s="14"/>
      <c r="L114" s="14"/>
      <c r="M114" s="14"/>
      <c r="N114" s="24"/>
    </row>
    <row r="115" spans="1:15" x14ac:dyDescent="0.25">
      <c r="A115" s="23">
        <v>42833</v>
      </c>
      <c r="B115" s="9" t="s">
        <v>207</v>
      </c>
      <c r="C115" s="9">
        <v>1260</v>
      </c>
      <c r="D115" s="10">
        <v>471.32</v>
      </c>
      <c r="E115" s="11">
        <f>Payments!D115/11</f>
        <v>42.847272727272724</v>
      </c>
      <c r="F115" s="24">
        <f>Payments!D115-Payments!E115</f>
        <v>428.4727272727273</v>
      </c>
      <c r="G115" s="24"/>
      <c r="H115" s="24"/>
      <c r="I115" s="24"/>
      <c r="J115" s="14"/>
      <c r="K115" s="14"/>
      <c r="L115" s="14"/>
      <c r="M115" s="14"/>
      <c r="N115" s="24"/>
    </row>
    <row r="116" spans="1:15" x14ac:dyDescent="0.25">
      <c r="A116" s="23">
        <v>42833</v>
      </c>
      <c r="B116" s="9" t="s">
        <v>211</v>
      </c>
      <c r="C116" s="9">
        <v>1261</v>
      </c>
      <c r="D116" s="10">
        <v>255.38</v>
      </c>
      <c r="E116" s="11">
        <f>7.99+15.22</f>
        <v>23.21</v>
      </c>
      <c r="F116" s="24">
        <v>79.900000000000006</v>
      </c>
      <c r="G116" s="24"/>
      <c r="H116" s="24"/>
      <c r="I116" s="24">
        <v>152.27000000000001</v>
      </c>
      <c r="J116" s="14"/>
      <c r="K116" s="14"/>
      <c r="L116" s="14"/>
      <c r="M116" s="14"/>
      <c r="N116" s="24"/>
    </row>
    <row r="117" spans="1:15" x14ac:dyDescent="0.25">
      <c r="A117" s="23">
        <v>42841</v>
      </c>
      <c r="B117" s="9" t="s">
        <v>256</v>
      </c>
      <c r="C117" s="9">
        <v>1262</v>
      </c>
      <c r="D117" s="10">
        <v>130</v>
      </c>
      <c r="E117" s="11">
        <f>10.36+1.45</f>
        <v>11.809999999999999</v>
      </c>
      <c r="F117" s="24"/>
      <c r="G117" s="24"/>
      <c r="H117" s="24"/>
      <c r="I117" s="24">
        <f>D117-E117</f>
        <v>118.19</v>
      </c>
      <c r="J117" s="14"/>
      <c r="K117" s="14"/>
      <c r="L117" s="14"/>
      <c r="M117" s="14"/>
      <c r="N117" s="24"/>
    </row>
    <row r="118" spans="1:15" x14ac:dyDescent="0.25">
      <c r="A118" s="23">
        <v>42841</v>
      </c>
      <c r="B118" s="9" t="s">
        <v>257</v>
      </c>
      <c r="C118" s="9">
        <v>1263</v>
      </c>
      <c r="D118" s="10">
        <v>53.45</v>
      </c>
      <c r="E118" s="11">
        <f>1.68+3.2</f>
        <v>4.88</v>
      </c>
      <c r="F118" s="24">
        <f>D118-E118</f>
        <v>48.57</v>
      </c>
      <c r="G118" s="24"/>
      <c r="H118" s="24"/>
      <c r="I118" s="24"/>
      <c r="J118" s="14"/>
      <c r="K118" s="14"/>
      <c r="L118" s="14"/>
      <c r="M118" s="14"/>
      <c r="N118" s="24"/>
    </row>
    <row r="119" spans="1:15" x14ac:dyDescent="0.25">
      <c r="A119" s="23">
        <v>42849</v>
      </c>
      <c r="B119" s="9" t="s">
        <v>258</v>
      </c>
      <c r="C119" s="9">
        <v>1264</v>
      </c>
      <c r="D119" s="10">
        <v>100</v>
      </c>
      <c r="E119" s="11">
        <f>D119/11</f>
        <v>9.0909090909090917</v>
      </c>
      <c r="F119" s="24"/>
      <c r="G119" s="24"/>
      <c r="H119" s="24"/>
      <c r="I119" s="24">
        <f>D119-E119</f>
        <v>90.909090909090907</v>
      </c>
      <c r="J119" s="14"/>
      <c r="K119" s="14"/>
      <c r="L119" s="14"/>
      <c r="M119" s="14"/>
      <c r="N119" s="24"/>
    </row>
    <row r="120" spans="1:15" x14ac:dyDescent="0.25">
      <c r="A120" s="23">
        <v>42849</v>
      </c>
      <c r="B120" s="9" t="s">
        <v>196</v>
      </c>
      <c r="C120" s="9">
        <v>1265</v>
      </c>
      <c r="D120" s="10">
        <v>135.36000000000001</v>
      </c>
      <c r="E120" s="11">
        <f>D120/11</f>
        <v>12.305454545454547</v>
      </c>
      <c r="F120" s="24">
        <f>D120-E120</f>
        <v>123.05454545454546</v>
      </c>
      <c r="G120" s="24"/>
      <c r="H120" s="24"/>
      <c r="I120" s="24"/>
      <c r="J120" s="14"/>
      <c r="K120" s="14"/>
      <c r="L120" s="14"/>
      <c r="M120" s="14"/>
      <c r="N120" s="24"/>
    </row>
    <row r="121" spans="1:15" x14ac:dyDescent="0.25">
      <c r="A121" s="23">
        <v>42849</v>
      </c>
      <c r="B121" s="9" t="s">
        <v>88</v>
      </c>
      <c r="C121" s="9">
        <v>1266</v>
      </c>
      <c r="D121" s="10">
        <v>175.45</v>
      </c>
      <c r="E121" s="11">
        <f>D121/11</f>
        <v>15.95</v>
      </c>
      <c r="F121" s="24">
        <f>D121-E121</f>
        <v>159.5</v>
      </c>
      <c r="G121" s="24"/>
      <c r="H121" s="24"/>
      <c r="I121" s="24"/>
      <c r="J121" s="14"/>
      <c r="K121" s="14"/>
      <c r="L121" s="14"/>
      <c r="M121" s="14"/>
      <c r="N121" s="24"/>
    </row>
    <row r="122" spans="1:15" x14ac:dyDescent="0.25">
      <c r="A122" s="23">
        <v>42849</v>
      </c>
      <c r="B122" s="9" t="s">
        <v>259</v>
      </c>
      <c r="C122" s="9">
        <v>1267</v>
      </c>
      <c r="D122" s="10">
        <v>23.8</v>
      </c>
      <c r="E122" s="11">
        <f>D122/11</f>
        <v>2.1636363636363636</v>
      </c>
      <c r="F122" s="24"/>
      <c r="G122" s="24"/>
      <c r="H122" s="24"/>
      <c r="I122" s="24"/>
      <c r="J122" s="14">
        <f>D122-E122</f>
        <v>21.636363636363637</v>
      </c>
      <c r="K122" s="14"/>
      <c r="L122" s="14"/>
      <c r="M122" s="14"/>
      <c r="N122" s="24"/>
    </row>
    <row r="123" spans="1:15" x14ac:dyDescent="0.25">
      <c r="A123" s="23">
        <v>42849</v>
      </c>
      <c r="B123" s="9" t="s">
        <v>210</v>
      </c>
      <c r="C123" s="9">
        <v>1269</v>
      </c>
      <c r="D123" s="10">
        <v>231.98</v>
      </c>
      <c r="E123" s="11">
        <f>D123/11</f>
        <v>21.08909090909091</v>
      </c>
      <c r="F123" s="24"/>
      <c r="G123" s="24"/>
      <c r="H123" s="24"/>
      <c r="I123" s="24">
        <f>D123-E123</f>
        <v>210.89090909090908</v>
      </c>
      <c r="J123" s="14"/>
      <c r="K123" s="14"/>
      <c r="L123" s="14"/>
      <c r="M123" s="14"/>
      <c r="N123" s="24"/>
    </row>
    <row r="124" spans="1:15" s="7" customFormat="1" x14ac:dyDescent="0.25">
      <c r="A124" s="2" t="s">
        <v>19</v>
      </c>
      <c r="B124" s="3"/>
      <c r="C124" s="3"/>
      <c r="D124" s="15">
        <f>SUM(Payments!D113:D123)</f>
        <v>2081.7399999999998</v>
      </c>
      <c r="E124" s="15">
        <f>SUM(Payments!E113:E123)</f>
        <v>143.34636363636363</v>
      </c>
      <c r="F124" s="15">
        <f>SUM(Payments!F113:F123)</f>
        <v>839.49727272727273</v>
      </c>
      <c r="G124" s="15">
        <f>SUM(Payments!G113:G123)</f>
        <v>0</v>
      </c>
      <c r="H124" s="15">
        <f>SUM(Payments!H113:H123)</f>
        <v>0</v>
      </c>
      <c r="I124" s="15">
        <f>SUM(Payments!I113:I123)</f>
        <v>572.26</v>
      </c>
      <c r="J124" s="15">
        <f>SUM(Payments!J113:J123)</f>
        <v>521.63636363636363</v>
      </c>
      <c r="K124" s="15">
        <f>SUM(Payments!K113:K123)</f>
        <v>0</v>
      </c>
      <c r="L124" s="15">
        <f>SUM(Payments!L113:L123)</f>
        <v>0</v>
      </c>
      <c r="M124" s="15">
        <f>SUM(Payments!M113:M123)</f>
        <v>0</v>
      </c>
      <c r="N124" s="15">
        <f>SUM(Payments!N113:N123)</f>
        <v>5</v>
      </c>
      <c r="O124" s="7" t="b">
        <f>Payments!D124-Payments!E124=SUM(Payments!F124:N124)</f>
        <v>1</v>
      </c>
    </row>
    <row r="125" spans="1:15" x14ac:dyDescent="0.25">
      <c r="A125" s="23">
        <v>42856</v>
      </c>
      <c r="B125" s="9" t="s">
        <v>194</v>
      </c>
      <c r="C125" s="9" t="s">
        <v>83</v>
      </c>
      <c r="D125" s="10">
        <v>5</v>
      </c>
      <c r="E125" s="11">
        <v>0</v>
      </c>
      <c r="F125" s="24"/>
      <c r="G125" s="24"/>
      <c r="H125" s="24"/>
      <c r="I125" s="24"/>
      <c r="J125" s="14"/>
      <c r="K125" s="14"/>
      <c r="L125" s="14"/>
      <c r="M125" s="14"/>
      <c r="N125" s="24">
        <v>5</v>
      </c>
    </row>
    <row r="126" spans="1:15" x14ac:dyDescent="0.25">
      <c r="A126" s="23">
        <v>42856</v>
      </c>
      <c r="B126" s="9" t="s">
        <v>260</v>
      </c>
      <c r="C126" s="9">
        <v>1270</v>
      </c>
      <c r="D126" s="10">
        <v>2600</v>
      </c>
      <c r="E126" s="11">
        <v>0</v>
      </c>
      <c r="F126" s="24"/>
      <c r="G126" s="24"/>
      <c r="H126" s="24"/>
      <c r="I126" s="24"/>
      <c r="J126" s="14">
        <f>D126</f>
        <v>2600</v>
      </c>
      <c r="K126" s="14"/>
      <c r="L126" s="14"/>
      <c r="M126" s="14"/>
      <c r="N126" s="24"/>
    </row>
    <row r="127" spans="1:15" x14ac:dyDescent="0.25">
      <c r="A127" s="23">
        <v>42865</v>
      </c>
      <c r="B127" s="9" t="s">
        <v>197</v>
      </c>
      <c r="C127" s="9">
        <v>1271</v>
      </c>
      <c r="D127" s="10">
        <v>635.28</v>
      </c>
      <c r="E127" s="11">
        <v>57.75</v>
      </c>
      <c r="F127" s="24"/>
      <c r="G127" s="24">
        <f>D127-E127</f>
        <v>577.53</v>
      </c>
      <c r="H127" s="24"/>
      <c r="I127" s="24"/>
      <c r="J127" s="14"/>
      <c r="K127" s="14"/>
      <c r="L127" s="14"/>
      <c r="M127" s="14"/>
      <c r="N127" s="24"/>
    </row>
    <row r="128" spans="1:15" x14ac:dyDescent="0.25">
      <c r="A128" s="23">
        <v>42866</v>
      </c>
      <c r="B128" s="9" t="s">
        <v>205</v>
      </c>
      <c r="C128" s="9">
        <v>1272</v>
      </c>
      <c r="D128" s="10">
        <v>121</v>
      </c>
      <c r="E128" s="11">
        <f>D128/11</f>
        <v>11</v>
      </c>
      <c r="F128" s="24">
        <f>D128-E128</f>
        <v>110</v>
      </c>
      <c r="G128" s="24"/>
      <c r="H128" s="24"/>
      <c r="I128" s="24"/>
      <c r="J128" s="14"/>
      <c r="K128" s="14"/>
      <c r="L128" s="14"/>
      <c r="M128" s="14"/>
      <c r="N128" s="24"/>
    </row>
    <row r="129" spans="1:15" x14ac:dyDescent="0.25">
      <c r="A129" s="23">
        <v>42875</v>
      </c>
      <c r="B129" s="9" t="s">
        <v>261</v>
      </c>
      <c r="C129" s="9">
        <v>1273</v>
      </c>
      <c r="D129" s="10">
        <v>259</v>
      </c>
      <c r="E129" s="11">
        <f>D129/11</f>
        <v>23.545454545454547</v>
      </c>
      <c r="F129" s="24"/>
      <c r="G129" s="24"/>
      <c r="H129" s="24"/>
      <c r="I129" s="24"/>
      <c r="J129" s="14"/>
      <c r="K129" s="14">
        <f>D129-E129</f>
        <v>235.45454545454544</v>
      </c>
      <c r="L129" s="14"/>
      <c r="M129" s="14"/>
      <c r="N129" s="24"/>
    </row>
    <row r="130" spans="1:15" s="7" customFormat="1" x14ac:dyDescent="0.25">
      <c r="A130" s="2" t="s">
        <v>34</v>
      </c>
      <c r="B130" s="3"/>
      <c r="C130" s="3"/>
      <c r="D130" s="15">
        <f>SUM(Payments!D125:D129)</f>
        <v>3620.2799999999997</v>
      </c>
      <c r="E130" s="15">
        <f>SUM(Payments!E125:E129)</f>
        <v>92.295454545454547</v>
      </c>
      <c r="F130" s="15">
        <f>SUM(Payments!F125:F129)</f>
        <v>110</v>
      </c>
      <c r="G130" s="15">
        <f>SUM(Payments!G125:G129)</f>
        <v>577.53</v>
      </c>
      <c r="H130" s="15">
        <f>SUM(Payments!H125:H129)</f>
        <v>0</v>
      </c>
      <c r="I130" s="15">
        <f>SUM(Payments!I125:I129)</f>
        <v>0</v>
      </c>
      <c r="J130" s="15">
        <f>SUM(Payments!J125:J129)</f>
        <v>2600</v>
      </c>
      <c r="K130" s="15">
        <f>SUM(Payments!K125:K129)</f>
        <v>235.45454545454544</v>
      </c>
      <c r="L130" s="15">
        <f>SUM(Payments!L125:L129)</f>
        <v>0</v>
      </c>
      <c r="M130" s="15">
        <f>SUM(Payments!M125:M129)</f>
        <v>0</v>
      </c>
      <c r="N130" s="15">
        <f>SUM(Payments!N125:N129)</f>
        <v>5</v>
      </c>
      <c r="O130" s="7" t="b">
        <f>Payments!D130-Payments!E130=SUM(Payments!F130:N130)</f>
        <v>1</v>
      </c>
    </row>
    <row r="131" spans="1:15" x14ac:dyDescent="0.25">
      <c r="A131" s="23">
        <v>42887</v>
      </c>
      <c r="B131" s="9" t="s">
        <v>194</v>
      </c>
      <c r="C131" s="9" t="s">
        <v>83</v>
      </c>
      <c r="D131" s="10">
        <v>5</v>
      </c>
      <c r="E131" s="11">
        <v>0</v>
      </c>
      <c r="F131" s="24"/>
      <c r="G131" s="24"/>
      <c r="H131" s="24"/>
      <c r="I131" s="24"/>
      <c r="J131" s="14"/>
      <c r="K131" s="14"/>
      <c r="L131" s="14"/>
      <c r="M131" s="14"/>
      <c r="N131" s="24">
        <v>5</v>
      </c>
    </row>
    <row r="132" spans="1:15" x14ac:dyDescent="0.25">
      <c r="A132" s="23">
        <v>42900</v>
      </c>
      <c r="B132" s="9" t="s">
        <v>211</v>
      </c>
      <c r="C132" s="9">
        <v>1274</v>
      </c>
      <c r="D132" s="10">
        <v>43.95</v>
      </c>
      <c r="E132" s="11">
        <f>D132/11</f>
        <v>3.9954545454545456</v>
      </c>
      <c r="F132" s="24"/>
      <c r="G132" s="24"/>
      <c r="H132" s="24"/>
      <c r="I132" s="24">
        <f>D132-E132</f>
        <v>39.95454545454546</v>
      </c>
      <c r="J132" s="14"/>
      <c r="K132" s="14"/>
      <c r="L132" s="14"/>
      <c r="M132" s="14"/>
      <c r="N132" s="24"/>
    </row>
    <row r="133" spans="1:15" x14ac:dyDescent="0.25">
      <c r="A133" s="23">
        <v>42900</v>
      </c>
      <c r="B133" s="9" t="s">
        <v>207</v>
      </c>
      <c r="C133" s="9">
        <v>1275</v>
      </c>
      <c r="D133" s="10">
        <v>767.15</v>
      </c>
      <c r="E133" s="11">
        <f>D133/11</f>
        <v>69.740909090909085</v>
      </c>
      <c r="F133" s="24">
        <f>D133-E133</f>
        <v>697.40909090909088</v>
      </c>
      <c r="G133" s="24"/>
      <c r="H133" s="24"/>
      <c r="I133" s="24"/>
      <c r="J133" s="14"/>
      <c r="K133" s="14"/>
      <c r="L133" s="14"/>
      <c r="M133" s="14"/>
      <c r="N133" s="24"/>
    </row>
    <row r="134" spans="1:15" x14ac:dyDescent="0.25">
      <c r="A134" s="23">
        <v>42900</v>
      </c>
      <c r="B134" s="9" t="s">
        <v>205</v>
      </c>
      <c r="C134" s="9">
        <v>1201</v>
      </c>
      <c r="D134" s="10">
        <v>121</v>
      </c>
      <c r="E134" s="11">
        <f>D134/11</f>
        <v>11</v>
      </c>
      <c r="F134" s="24">
        <f>D134-E134</f>
        <v>110</v>
      </c>
      <c r="G134" s="24"/>
      <c r="H134" s="24"/>
      <c r="I134" s="24"/>
      <c r="J134" s="14"/>
      <c r="K134" s="14"/>
      <c r="L134" s="14"/>
      <c r="M134" s="14"/>
      <c r="N134" s="24"/>
    </row>
    <row r="135" spans="1:15" x14ac:dyDescent="0.25">
      <c r="A135" s="23">
        <v>42900</v>
      </c>
      <c r="B135" s="9" t="s">
        <v>262</v>
      </c>
      <c r="C135" s="86">
        <v>1202</v>
      </c>
      <c r="D135" s="87">
        <v>19.100000000000001</v>
      </c>
      <c r="E135" s="11">
        <v>1.73</v>
      </c>
      <c r="F135" s="24"/>
      <c r="G135" s="24"/>
      <c r="H135" s="24">
        <f>D135-E135</f>
        <v>17.37</v>
      </c>
      <c r="I135" s="24"/>
      <c r="J135" s="14"/>
      <c r="K135" s="14"/>
      <c r="L135" s="14"/>
      <c r="M135" s="14"/>
      <c r="N135" s="24"/>
    </row>
    <row r="136" spans="1:15" x14ac:dyDescent="0.25">
      <c r="A136" s="23">
        <v>42909</v>
      </c>
      <c r="B136" s="9" t="s">
        <v>241</v>
      </c>
      <c r="C136" s="9">
        <v>1203</v>
      </c>
      <c r="D136" s="10">
        <v>33</v>
      </c>
      <c r="E136" s="11">
        <f>D136/11</f>
        <v>3</v>
      </c>
      <c r="F136" s="24"/>
      <c r="G136" s="24">
        <f>D136-E136</f>
        <v>30</v>
      </c>
      <c r="H136" s="24"/>
      <c r="I136" s="24"/>
      <c r="J136" s="14"/>
      <c r="K136" s="14"/>
      <c r="L136" s="14"/>
      <c r="M136" s="14"/>
      <c r="N136" s="24"/>
    </row>
    <row r="137" spans="1:15" s="7" customFormat="1" x14ac:dyDescent="0.25">
      <c r="A137" s="2" t="s">
        <v>61</v>
      </c>
      <c r="B137" s="3"/>
      <c r="C137" s="3"/>
      <c r="D137" s="15">
        <f>SUM(Payments!D131:D136)</f>
        <v>989.2</v>
      </c>
      <c r="E137" s="15">
        <f>SUM(Payments!E131:E136)</f>
        <v>89.466363636363639</v>
      </c>
      <c r="F137" s="15">
        <f>SUM(Payments!F131:F136)</f>
        <v>807.40909090909088</v>
      </c>
      <c r="G137" s="15">
        <f>SUM(Payments!G131:G136)</f>
        <v>30</v>
      </c>
      <c r="H137" s="15">
        <f>SUM(Payments!H131:H136)</f>
        <v>17.37</v>
      </c>
      <c r="I137" s="15">
        <f>SUM(Payments!I131:I136)</f>
        <v>39.95454545454546</v>
      </c>
      <c r="J137" s="15">
        <f>SUM(Payments!J131:J136)</f>
        <v>0</v>
      </c>
      <c r="K137" s="15">
        <f>SUM(Payments!K131:K136)</f>
        <v>0</v>
      </c>
      <c r="L137" s="15">
        <f>SUM(Payments!L131:L136)</f>
        <v>0</v>
      </c>
      <c r="M137" s="15">
        <f>SUM(Payments!M131:M136)</f>
        <v>0</v>
      </c>
      <c r="N137" s="15">
        <f>SUM(Payments!N131:N136)</f>
        <v>5</v>
      </c>
      <c r="O137" s="7" t="b">
        <f>Payments!D137-Payments!E137=SUM(Payments!F137:N137)</f>
        <v>1</v>
      </c>
    </row>
    <row r="138" spans="1:15" x14ac:dyDescent="0.25">
      <c r="A138" s="23">
        <v>42919</v>
      </c>
      <c r="B138" s="9" t="s">
        <v>194</v>
      </c>
      <c r="C138" s="9" t="s">
        <v>83</v>
      </c>
      <c r="D138" s="10">
        <v>5</v>
      </c>
      <c r="E138" s="11">
        <v>0</v>
      </c>
      <c r="F138" s="24"/>
      <c r="G138" s="24"/>
      <c r="H138" s="24"/>
      <c r="I138" s="24"/>
      <c r="J138" s="14"/>
      <c r="K138" s="14"/>
      <c r="L138" s="14"/>
      <c r="M138" s="14"/>
      <c r="N138" s="24">
        <v>5</v>
      </c>
    </row>
    <row r="139" spans="1:15" x14ac:dyDescent="0.25">
      <c r="A139" s="23">
        <v>42935</v>
      </c>
      <c r="B139" s="9" t="s">
        <v>256</v>
      </c>
      <c r="C139" s="9">
        <v>1204</v>
      </c>
      <c r="D139" s="10">
        <v>155</v>
      </c>
      <c r="E139" s="11">
        <f>5.09+3+3.91+2.09</f>
        <v>14.09</v>
      </c>
      <c r="F139" s="24"/>
      <c r="G139" s="24"/>
      <c r="H139" s="24"/>
      <c r="I139" s="24">
        <f>D139-E139</f>
        <v>140.91</v>
      </c>
      <c r="J139" s="14"/>
      <c r="K139" s="14"/>
      <c r="L139" s="14"/>
      <c r="M139" s="14"/>
      <c r="N139" s="24"/>
    </row>
    <row r="140" spans="1:15" x14ac:dyDescent="0.25">
      <c r="A140" s="23">
        <v>42935</v>
      </c>
      <c r="B140" s="9" t="s">
        <v>205</v>
      </c>
      <c r="C140" s="9">
        <v>1205</v>
      </c>
      <c r="D140" s="10">
        <v>121</v>
      </c>
      <c r="E140" s="11">
        <f>D140/11</f>
        <v>11</v>
      </c>
      <c r="F140" s="24">
        <f>D140-E140</f>
        <v>110</v>
      </c>
      <c r="G140" s="24"/>
      <c r="H140" s="24"/>
      <c r="I140" s="24"/>
      <c r="J140" s="14"/>
      <c r="K140" s="14"/>
      <c r="L140" s="14"/>
      <c r="M140" s="14"/>
      <c r="N140" s="24"/>
    </row>
    <row r="141" spans="1:15" x14ac:dyDescent="0.25">
      <c r="A141" s="23">
        <v>42935</v>
      </c>
      <c r="B141" s="9" t="s">
        <v>263</v>
      </c>
      <c r="C141" s="9">
        <v>1206</v>
      </c>
      <c r="D141" s="10">
        <v>63.8</v>
      </c>
      <c r="E141" s="11">
        <f>D141/11</f>
        <v>5.8</v>
      </c>
      <c r="F141" s="24">
        <f>D141-E141</f>
        <v>58</v>
      </c>
      <c r="G141" s="24"/>
      <c r="H141" s="24"/>
      <c r="I141" s="24"/>
      <c r="J141" s="14"/>
      <c r="K141" s="14"/>
      <c r="L141" s="14"/>
      <c r="M141" s="14"/>
      <c r="N141" s="24"/>
    </row>
    <row r="142" spans="1:15" x14ac:dyDescent="0.25">
      <c r="A142" s="23">
        <v>42937</v>
      </c>
      <c r="B142" s="9" t="s">
        <v>210</v>
      </c>
      <c r="C142" s="9">
        <v>1207</v>
      </c>
      <c r="D142" s="10">
        <v>1439.7</v>
      </c>
      <c r="E142" s="11">
        <v>130.88</v>
      </c>
      <c r="F142" s="24"/>
      <c r="G142" s="24"/>
      <c r="H142" s="24"/>
      <c r="I142" s="24">
        <f>D142-E142</f>
        <v>1308.8200000000002</v>
      </c>
      <c r="J142" s="14"/>
      <c r="K142" s="14"/>
      <c r="L142" s="14"/>
      <c r="M142" s="14"/>
      <c r="N142" s="24"/>
    </row>
    <row r="143" spans="1:15" x14ac:dyDescent="0.25">
      <c r="A143" s="23">
        <v>42937</v>
      </c>
      <c r="B143" s="9" t="s">
        <v>211</v>
      </c>
      <c r="C143" s="9">
        <v>1208</v>
      </c>
      <c r="D143" s="10">
        <v>75.92</v>
      </c>
      <c r="E143" s="11">
        <v>6.92</v>
      </c>
      <c r="F143" s="24"/>
      <c r="G143" s="24"/>
      <c r="H143" s="24"/>
      <c r="I143" s="24">
        <f>D143-E143</f>
        <v>69</v>
      </c>
      <c r="J143" s="14"/>
      <c r="K143" s="14"/>
      <c r="L143" s="14"/>
      <c r="M143" s="14"/>
      <c r="N143" s="24"/>
    </row>
    <row r="144" spans="1:15" x14ac:dyDescent="0.25">
      <c r="A144" s="23">
        <v>42937</v>
      </c>
      <c r="B144" s="9" t="s">
        <v>264</v>
      </c>
      <c r="C144" s="9">
        <v>1209</v>
      </c>
      <c r="D144" s="10">
        <v>154</v>
      </c>
      <c r="E144" s="11">
        <v>14</v>
      </c>
      <c r="F144" s="24"/>
      <c r="G144" s="24"/>
      <c r="H144" s="24"/>
      <c r="I144" s="24"/>
      <c r="J144" s="14"/>
      <c r="K144" s="14">
        <f>D144-E144</f>
        <v>140</v>
      </c>
      <c r="L144" s="14"/>
      <c r="M144" s="14"/>
      <c r="N144" s="24"/>
    </row>
    <row r="145" spans="1:15" x14ac:dyDescent="0.25">
      <c r="A145" s="23">
        <v>42945</v>
      </c>
      <c r="B145" s="9" t="s">
        <v>265</v>
      </c>
      <c r="C145" s="9">
        <v>1210</v>
      </c>
      <c r="D145" s="10">
        <v>119.9</v>
      </c>
      <c r="E145" s="11">
        <v>10.9</v>
      </c>
      <c r="F145" s="24"/>
      <c r="G145" s="24"/>
      <c r="H145" s="24"/>
      <c r="I145" s="24">
        <f>D145-E145</f>
        <v>109</v>
      </c>
      <c r="J145" s="14"/>
      <c r="K145" s="14"/>
      <c r="L145" s="14"/>
      <c r="M145" s="14"/>
      <c r="N145" s="24"/>
    </row>
    <row r="146" spans="1:15" x14ac:dyDescent="0.25">
      <c r="A146" s="23">
        <v>42945</v>
      </c>
      <c r="B146" s="9" t="s">
        <v>266</v>
      </c>
      <c r="C146" s="9">
        <v>1211</v>
      </c>
      <c r="D146" s="10">
        <v>18.5</v>
      </c>
      <c r="E146" s="11">
        <v>1.68</v>
      </c>
      <c r="F146" s="24"/>
      <c r="G146" s="24"/>
      <c r="H146" s="24"/>
      <c r="I146" s="24"/>
      <c r="J146" s="14">
        <f>D146-E146</f>
        <v>16.82</v>
      </c>
      <c r="K146" s="14"/>
      <c r="L146" s="14"/>
      <c r="M146" s="14"/>
      <c r="N146" s="24"/>
    </row>
    <row r="147" spans="1:15" x14ac:dyDescent="0.25">
      <c r="A147" s="23">
        <v>42947</v>
      </c>
      <c r="B147" s="9" t="s">
        <v>207</v>
      </c>
      <c r="C147" s="9">
        <v>1212</v>
      </c>
      <c r="D147" s="10">
        <v>1161.3800000000001</v>
      </c>
      <c r="E147" s="11">
        <f>D147/11</f>
        <v>105.58000000000001</v>
      </c>
      <c r="F147" s="24">
        <f>D147-E147</f>
        <v>1055.8000000000002</v>
      </c>
      <c r="G147" s="24"/>
      <c r="H147" s="24"/>
      <c r="I147" s="24"/>
      <c r="J147" s="14" t="s">
        <v>88</v>
      </c>
      <c r="K147" s="14"/>
      <c r="L147" s="14"/>
      <c r="M147" s="14"/>
      <c r="N147" s="24"/>
    </row>
    <row r="148" spans="1:15" x14ac:dyDescent="0.25">
      <c r="A148" s="23">
        <v>42947</v>
      </c>
      <c r="B148" s="9" t="s">
        <v>211</v>
      </c>
      <c r="C148" s="9">
        <v>1213</v>
      </c>
      <c r="D148" s="10">
        <v>44.34</v>
      </c>
      <c r="E148" s="11">
        <f>D148/11</f>
        <v>4.0309090909090912</v>
      </c>
      <c r="F148" s="24"/>
      <c r="G148" s="24"/>
      <c r="H148" s="24"/>
      <c r="I148" s="24">
        <f>D148-E148</f>
        <v>40.309090909090912</v>
      </c>
      <c r="J148" s="14"/>
      <c r="K148" s="14"/>
      <c r="L148" s="14"/>
      <c r="M148" s="14"/>
      <c r="N148" s="24"/>
    </row>
    <row r="149" spans="1:15" x14ac:dyDescent="0.25">
      <c r="A149" s="23">
        <v>42947</v>
      </c>
      <c r="B149" s="9" t="s">
        <v>197</v>
      </c>
      <c r="C149" s="9">
        <v>1214</v>
      </c>
      <c r="D149" s="10">
        <v>565.96</v>
      </c>
      <c r="E149" s="11">
        <f>D149/11</f>
        <v>51.450909090909093</v>
      </c>
      <c r="F149" s="24"/>
      <c r="G149" s="24">
        <f>D149-E149</f>
        <v>514.5090909090909</v>
      </c>
      <c r="H149" s="24"/>
      <c r="I149" s="24"/>
      <c r="J149" s="14"/>
      <c r="K149" s="14"/>
      <c r="L149" s="14"/>
      <c r="M149" s="14"/>
      <c r="N149" s="24"/>
    </row>
    <row r="150" spans="1:15" s="7" customFormat="1" x14ac:dyDescent="0.25">
      <c r="A150" s="2" t="s">
        <v>67</v>
      </c>
      <c r="B150" s="3"/>
      <c r="C150" s="3"/>
      <c r="D150" s="15">
        <f>SUM(Payments!D138:D149)</f>
        <v>3924.5000000000005</v>
      </c>
      <c r="E150" s="15">
        <f>SUM(Payments!E138:E149)</f>
        <v>356.33181818181816</v>
      </c>
      <c r="F150" s="15">
        <f>SUM(Payments!F138:F149)</f>
        <v>1223.8000000000002</v>
      </c>
      <c r="G150" s="15">
        <f>SUM(Payments!G138:G149)</f>
        <v>514.5090909090909</v>
      </c>
      <c r="H150" s="15">
        <f>SUM(Payments!H138:H149)</f>
        <v>0</v>
      </c>
      <c r="I150" s="15">
        <f>SUM(Payments!I138:I149)</f>
        <v>1668.0390909090911</v>
      </c>
      <c r="J150" s="15">
        <f>SUM(Payments!J138:J149)</f>
        <v>16.82</v>
      </c>
      <c r="K150" s="15">
        <f>SUM(Payments!K138:K149)</f>
        <v>140</v>
      </c>
      <c r="L150" s="15">
        <f>SUM(Payments!L138:L149)</f>
        <v>0</v>
      </c>
      <c r="M150" s="15">
        <f>SUM(Payments!M138:M149)</f>
        <v>0</v>
      </c>
      <c r="N150" s="15">
        <f>SUM(Payments!N138:N149)</f>
        <v>5</v>
      </c>
      <c r="O150" s="7" t="b">
        <f>Payments!D150-Payments!E150=SUM(Payments!F150:N150)</f>
        <v>1</v>
      </c>
    </row>
    <row r="151" spans="1:15" x14ac:dyDescent="0.25">
      <c r="A151" s="130" t="s">
        <v>267</v>
      </c>
      <c r="B151" s="130"/>
      <c r="C151" s="3"/>
      <c r="D151" s="15">
        <f t="shared" ref="D151:N151" si="0">D150+D137+D130+D124</f>
        <v>10615.72</v>
      </c>
      <c r="E151" s="15">
        <f t="shared" si="0"/>
        <v>681.43999999999994</v>
      </c>
      <c r="F151" s="15">
        <f t="shared" si="0"/>
        <v>2980.7063636363637</v>
      </c>
      <c r="G151" s="15">
        <f t="shared" si="0"/>
        <v>1122.0390909090909</v>
      </c>
      <c r="H151" s="15">
        <f t="shared" si="0"/>
        <v>17.37</v>
      </c>
      <c r="I151" s="15">
        <f t="shared" si="0"/>
        <v>2280.2536363636364</v>
      </c>
      <c r="J151" s="15">
        <f t="shared" si="0"/>
        <v>3138.4563636363637</v>
      </c>
      <c r="K151" s="15">
        <f t="shared" si="0"/>
        <v>375.45454545454544</v>
      </c>
      <c r="L151" s="15">
        <f t="shared" si="0"/>
        <v>0</v>
      </c>
      <c r="M151" s="15">
        <f t="shared" si="0"/>
        <v>0</v>
      </c>
      <c r="N151" s="15">
        <f t="shared" si="0"/>
        <v>20</v>
      </c>
    </row>
    <row r="152" spans="1:15" x14ac:dyDescent="0.25">
      <c r="A152" s="23">
        <v>42948</v>
      </c>
      <c r="B152" s="9" t="s">
        <v>194</v>
      </c>
      <c r="C152" s="9" t="s">
        <v>83</v>
      </c>
      <c r="D152" s="10">
        <v>5</v>
      </c>
      <c r="E152" s="11">
        <v>0</v>
      </c>
      <c r="F152" s="24"/>
      <c r="G152" s="24"/>
      <c r="H152" s="24"/>
      <c r="I152" s="24"/>
      <c r="J152" s="14"/>
      <c r="K152" s="14"/>
      <c r="L152" s="14"/>
      <c r="M152" s="14"/>
      <c r="N152" s="24">
        <v>5</v>
      </c>
    </row>
    <row r="153" spans="1:15" x14ac:dyDescent="0.25">
      <c r="A153" s="23">
        <v>42951</v>
      </c>
      <c r="B153" s="9" t="s">
        <v>268</v>
      </c>
      <c r="C153" s="9">
        <v>1215</v>
      </c>
      <c r="D153" s="10">
        <v>600</v>
      </c>
      <c r="E153" s="11">
        <v>0</v>
      </c>
      <c r="F153" s="24"/>
      <c r="G153" s="24"/>
      <c r="H153" s="24"/>
      <c r="I153" s="24"/>
      <c r="J153" s="14">
        <f>D153</f>
        <v>600</v>
      </c>
      <c r="K153" s="14"/>
      <c r="L153" s="14"/>
      <c r="M153" s="14"/>
      <c r="N153" s="24"/>
    </row>
    <row r="154" spans="1:15" x14ac:dyDescent="0.25">
      <c r="A154" s="23">
        <v>42953</v>
      </c>
      <c r="B154" s="9" t="s">
        <v>269</v>
      </c>
      <c r="C154" s="9">
        <v>1216</v>
      </c>
      <c r="D154" s="10">
        <v>775</v>
      </c>
      <c r="E154" s="11">
        <v>0</v>
      </c>
      <c r="F154" s="24"/>
      <c r="G154" s="24"/>
      <c r="H154" s="24"/>
      <c r="I154" s="24"/>
      <c r="J154" s="14">
        <f>D154</f>
        <v>775</v>
      </c>
      <c r="K154" s="14"/>
      <c r="L154" s="14"/>
      <c r="M154" s="14"/>
      <c r="N154" s="24"/>
    </row>
    <row r="155" spans="1:15" x14ac:dyDescent="0.25">
      <c r="A155" s="23">
        <v>42962</v>
      </c>
      <c r="B155" s="9" t="s">
        <v>196</v>
      </c>
      <c r="C155" s="9">
        <v>1217</v>
      </c>
      <c r="D155" s="10">
        <v>223.34</v>
      </c>
      <c r="E155" s="11">
        <f>D155/11</f>
        <v>20.303636363636365</v>
      </c>
      <c r="F155" s="24">
        <f>D155-E155</f>
        <v>203.03636363636363</v>
      </c>
      <c r="G155" s="24"/>
      <c r="H155" s="24"/>
      <c r="I155" s="24"/>
      <c r="J155" s="14"/>
      <c r="K155" s="14"/>
      <c r="L155" s="14"/>
      <c r="M155" s="14"/>
      <c r="N155" s="24"/>
    </row>
    <row r="156" spans="1:15" x14ac:dyDescent="0.25">
      <c r="A156" s="23">
        <v>42966</v>
      </c>
      <c r="B156" s="9" t="s">
        <v>270</v>
      </c>
      <c r="C156" s="86">
        <v>1219</v>
      </c>
      <c r="D156" s="87">
        <v>350.56</v>
      </c>
      <c r="E156" s="11">
        <f>D156/11</f>
        <v>31.869090909090911</v>
      </c>
      <c r="F156" s="24">
        <f>D156-E156</f>
        <v>318.69090909090909</v>
      </c>
      <c r="G156" s="24"/>
      <c r="H156" s="24"/>
      <c r="I156" s="24"/>
      <c r="J156" s="14"/>
      <c r="K156" s="14"/>
      <c r="L156" s="14"/>
      <c r="M156" s="14"/>
      <c r="N156" s="24"/>
    </row>
    <row r="157" spans="1:15" x14ac:dyDescent="0.25">
      <c r="A157" s="23">
        <v>42978</v>
      </c>
      <c r="B157" s="9" t="s">
        <v>271</v>
      </c>
      <c r="C157" s="86">
        <v>1220</v>
      </c>
      <c r="D157" s="87">
        <v>29.52</v>
      </c>
      <c r="E157" s="11">
        <v>0</v>
      </c>
      <c r="F157" s="24"/>
      <c r="G157" s="24"/>
      <c r="H157" s="24">
        <f>D157</f>
        <v>29.52</v>
      </c>
      <c r="I157" s="24"/>
      <c r="J157" s="14"/>
      <c r="K157" s="14"/>
      <c r="L157" s="14"/>
      <c r="M157" s="14"/>
      <c r="N157" s="24"/>
    </row>
    <row r="158" spans="1:15" x14ac:dyDescent="0.25">
      <c r="A158" s="23">
        <v>42978</v>
      </c>
      <c r="B158" s="9" t="s">
        <v>206</v>
      </c>
      <c r="C158" s="86">
        <v>1221</v>
      </c>
      <c r="D158" s="87">
        <v>112.8</v>
      </c>
      <c r="E158" s="11">
        <f>D158/11</f>
        <v>10.254545454545454</v>
      </c>
      <c r="F158" s="24">
        <f>D158-E158</f>
        <v>102.54545454545455</v>
      </c>
      <c r="G158" s="24"/>
      <c r="H158" s="24"/>
      <c r="I158" s="24"/>
      <c r="J158" s="14"/>
      <c r="K158" s="14"/>
      <c r="L158" s="14"/>
      <c r="M158" s="14"/>
      <c r="N158" s="24"/>
    </row>
    <row r="159" spans="1:15" x14ac:dyDescent="0.25">
      <c r="A159" s="23">
        <v>42978</v>
      </c>
      <c r="B159" s="9" t="s">
        <v>272</v>
      </c>
      <c r="C159" s="86">
        <v>1222</v>
      </c>
      <c r="D159" s="87">
        <v>310.75</v>
      </c>
      <c r="E159" s="11">
        <f>D159/11</f>
        <v>28.25</v>
      </c>
      <c r="F159" s="24"/>
      <c r="G159" s="24"/>
      <c r="H159" s="24"/>
      <c r="I159" s="24">
        <f>D159-E159</f>
        <v>282.5</v>
      </c>
      <c r="J159" s="14"/>
      <c r="K159" s="14"/>
      <c r="L159" s="14"/>
      <c r="M159" s="14"/>
      <c r="N159" s="24"/>
    </row>
    <row r="160" spans="1:15" x14ac:dyDescent="0.25">
      <c r="A160" s="23">
        <v>42978</v>
      </c>
      <c r="B160" s="9" t="s">
        <v>210</v>
      </c>
      <c r="C160" s="86">
        <v>1223</v>
      </c>
      <c r="D160" s="87">
        <v>2236.61</v>
      </c>
      <c r="E160" s="11">
        <f>D160/11</f>
        <v>203.32818181818183</v>
      </c>
      <c r="F160" s="24"/>
      <c r="G160" s="24"/>
      <c r="H160" s="24"/>
      <c r="I160" s="24">
        <f>D160-E160</f>
        <v>2033.2818181818184</v>
      </c>
      <c r="J160" s="14"/>
      <c r="K160" s="14"/>
      <c r="L160" s="14"/>
      <c r="M160" s="14"/>
      <c r="N160" s="24"/>
    </row>
    <row r="161" spans="1:15" x14ac:dyDescent="0.25">
      <c r="A161" s="23">
        <v>42978</v>
      </c>
      <c r="B161" s="9" t="s">
        <v>257</v>
      </c>
      <c r="C161" s="86">
        <v>1224</v>
      </c>
      <c r="D161" s="87">
        <v>55.55</v>
      </c>
      <c r="E161" s="11">
        <v>5.04</v>
      </c>
      <c r="F161" s="24">
        <f>D161-E161</f>
        <v>50.51</v>
      </c>
      <c r="G161" s="24"/>
      <c r="H161" s="24"/>
      <c r="I161" s="24"/>
      <c r="J161" s="14"/>
      <c r="K161" s="14"/>
      <c r="L161" s="14"/>
      <c r="M161" s="14"/>
      <c r="N161" s="24"/>
    </row>
    <row r="162" spans="1:15" x14ac:dyDescent="0.25">
      <c r="A162" s="23"/>
      <c r="B162" s="9" t="s">
        <v>273</v>
      </c>
      <c r="C162" s="9" t="s">
        <v>83</v>
      </c>
      <c r="D162" s="10" t="s">
        <v>83</v>
      </c>
      <c r="E162" s="11" t="s">
        <v>83</v>
      </c>
      <c r="F162" s="24">
        <v>39.950000000000003</v>
      </c>
      <c r="G162" s="24"/>
      <c r="H162" s="24"/>
      <c r="I162" s="24">
        <v>-39.950000000000003</v>
      </c>
      <c r="J162" s="14"/>
      <c r="K162" s="14"/>
      <c r="L162" s="14"/>
      <c r="M162" s="14"/>
      <c r="N162" s="24"/>
    </row>
    <row r="163" spans="1:15" s="7" customFormat="1" x14ac:dyDescent="0.25">
      <c r="A163" s="2" t="s">
        <v>69</v>
      </c>
      <c r="B163" s="3"/>
      <c r="C163" s="3"/>
      <c r="D163" s="15">
        <f>SUM(Payments!D152:D162)</f>
        <v>4699.13</v>
      </c>
      <c r="E163" s="15">
        <f>SUM(Payments!E152:E162)</f>
        <v>299.04545454545456</v>
      </c>
      <c r="F163" s="15">
        <f>SUM(Payments!F152:F162)</f>
        <v>714.73272727272729</v>
      </c>
      <c r="G163" s="15">
        <f>SUM(Payments!G152:G162)</f>
        <v>0</v>
      </c>
      <c r="H163" s="15">
        <f>SUM(Payments!H152:H162)</f>
        <v>29.52</v>
      </c>
      <c r="I163" s="15">
        <f>SUM(Payments!I152:I162)</f>
        <v>2275.8318181818186</v>
      </c>
      <c r="J163" s="15">
        <f>SUM(Payments!J152:J162)</f>
        <v>1375</v>
      </c>
      <c r="K163" s="15">
        <f>SUM(Payments!K152:K162)</f>
        <v>0</v>
      </c>
      <c r="L163" s="15">
        <f>SUM(Payments!L152:L162)</f>
        <v>0</v>
      </c>
      <c r="M163" s="15">
        <f>SUM(Payments!M152:M162)</f>
        <v>0</v>
      </c>
      <c r="N163" s="15">
        <f>SUM(Payments!N152:N162)</f>
        <v>5</v>
      </c>
      <c r="O163" s="7" t="b">
        <f>Payments!D163-Payments!E163=SUM(Payments!F163:N163)</f>
        <v>1</v>
      </c>
    </row>
    <row r="164" spans="1:15" x14ac:dyDescent="0.25">
      <c r="A164" s="23">
        <v>42979</v>
      </c>
      <c r="B164" s="9" t="s">
        <v>194</v>
      </c>
      <c r="C164" s="9" t="s">
        <v>83</v>
      </c>
      <c r="D164" s="10">
        <v>5</v>
      </c>
      <c r="E164" s="11">
        <v>0</v>
      </c>
      <c r="F164" s="24"/>
      <c r="G164" s="24"/>
      <c r="H164" s="24"/>
      <c r="I164" s="24"/>
      <c r="J164" s="14"/>
      <c r="K164" s="14"/>
      <c r="L164" s="14"/>
      <c r="M164" s="14"/>
      <c r="N164" s="24">
        <v>5</v>
      </c>
    </row>
    <row r="165" spans="1:15" x14ac:dyDescent="0.25">
      <c r="A165" s="23">
        <v>42986</v>
      </c>
      <c r="B165" s="9" t="s">
        <v>274</v>
      </c>
      <c r="C165" s="9">
        <v>1326</v>
      </c>
      <c r="D165" s="10">
        <v>148.47</v>
      </c>
      <c r="E165" s="11">
        <v>13.52</v>
      </c>
      <c r="F165" s="24"/>
      <c r="G165" s="24"/>
      <c r="H165" s="24"/>
      <c r="I165" s="24">
        <v>134.94999999999999</v>
      </c>
      <c r="J165" s="14"/>
      <c r="K165" s="14"/>
      <c r="L165" s="14"/>
      <c r="M165" s="14"/>
      <c r="N165" s="24"/>
    </row>
    <row r="166" spans="1:15" x14ac:dyDescent="0.25">
      <c r="A166" s="23">
        <v>42992</v>
      </c>
      <c r="B166" s="9" t="s">
        <v>275</v>
      </c>
      <c r="C166" s="9">
        <v>1225</v>
      </c>
      <c r="D166" s="10">
        <v>598.05999999999995</v>
      </c>
      <c r="E166" s="11">
        <v>53.37</v>
      </c>
      <c r="F166" s="24"/>
      <c r="G166" s="24">
        <v>544.69000000000005</v>
      </c>
      <c r="H166" s="24"/>
      <c r="I166" s="24"/>
      <c r="J166" s="14"/>
      <c r="K166" s="14"/>
      <c r="L166" s="14"/>
      <c r="M166" s="14"/>
      <c r="N166" s="24"/>
    </row>
    <row r="167" spans="1:15" x14ac:dyDescent="0.25">
      <c r="A167" s="23">
        <v>42992</v>
      </c>
      <c r="B167" s="9" t="s">
        <v>276</v>
      </c>
      <c r="C167" s="9">
        <v>1327</v>
      </c>
      <c r="D167" s="10">
        <v>3785.93</v>
      </c>
      <c r="E167" s="11">
        <v>0</v>
      </c>
      <c r="F167" s="24"/>
      <c r="G167" s="24"/>
      <c r="H167" s="24"/>
      <c r="I167" s="24"/>
      <c r="J167" s="14">
        <v>3785.93</v>
      </c>
      <c r="K167" s="14"/>
      <c r="L167" s="14"/>
      <c r="M167" s="14"/>
      <c r="N167" s="24"/>
    </row>
    <row r="168" spans="1:15" ht="15.75" thickBot="1" x14ac:dyDescent="0.3">
      <c r="A168" s="23">
        <v>42992</v>
      </c>
      <c r="B168" s="9" t="s">
        <v>277</v>
      </c>
      <c r="C168" s="9">
        <v>1328</v>
      </c>
      <c r="D168" s="10">
        <v>60000</v>
      </c>
      <c r="E168" s="11">
        <v>0</v>
      </c>
      <c r="F168" s="24"/>
      <c r="G168" s="24"/>
      <c r="H168" s="24"/>
      <c r="I168" s="24"/>
      <c r="J168" s="14">
        <v>60000</v>
      </c>
      <c r="K168" s="14"/>
      <c r="L168" s="14"/>
      <c r="M168" s="14"/>
      <c r="N168" s="24"/>
    </row>
    <row r="169" spans="1:15" s="7" customFormat="1" ht="15.75" thickBot="1" x14ac:dyDescent="0.3">
      <c r="A169" s="2" t="s">
        <v>74</v>
      </c>
      <c r="B169" s="3"/>
      <c r="C169" s="3"/>
      <c r="D169" s="15">
        <f>SUM(Payments!D164:D168)</f>
        <v>64537.46</v>
      </c>
      <c r="E169" s="15">
        <f>SUM(Payments!E164:E168)</f>
        <v>66.89</v>
      </c>
      <c r="F169" s="15">
        <f>SUM(Payments!F164:F168)</f>
        <v>0</v>
      </c>
      <c r="G169" s="15">
        <f>SUM(Payments!G164:G168)</f>
        <v>544.69000000000005</v>
      </c>
      <c r="H169" s="15">
        <f>SUM(Payments!H164:H168)</f>
        <v>0</v>
      </c>
      <c r="I169" s="15">
        <f>SUM(Payments!I164:I168)</f>
        <v>134.94999999999999</v>
      </c>
      <c r="J169" s="15">
        <f>SUM(Payments!J164:J168)</f>
        <v>63785.93</v>
      </c>
      <c r="K169" s="15">
        <f>SUM(Payments!K164:K168)</f>
        <v>0</v>
      </c>
      <c r="L169" s="15">
        <f>SUM(Payments!L164:L168)</f>
        <v>0</v>
      </c>
      <c r="M169" s="15">
        <f>SUM(Payments!M164:M168)</f>
        <v>0</v>
      </c>
      <c r="N169" s="15">
        <f>SUM(Payments!N164:N168)</f>
        <v>5</v>
      </c>
      <c r="O169" s="7" t="b">
        <f>Payments!D169-Payments!E169=SUM(Payments!F169:N169)</f>
        <v>1</v>
      </c>
    </row>
    <row r="170" spans="1:15" x14ac:dyDescent="0.25">
      <c r="A170" s="23">
        <v>43010</v>
      </c>
      <c r="B170" s="9" t="s">
        <v>194</v>
      </c>
      <c r="C170" s="9" t="s">
        <v>83</v>
      </c>
      <c r="D170" s="10">
        <v>5</v>
      </c>
      <c r="E170" s="11">
        <v>0</v>
      </c>
      <c r="F170" s="24"/>
      <c r="G170" s="24"/>
      <c r="H170" s="24"/>
      <c r="I170" s="24"/>
      <c r="J170" s="14"/>
      <c r="K170" s="14"/>
      <c r="L170" s="14"/>
      <c r="M170" s="14"/>
      <c r="N170" s="24">
        <v>5</v>
      </c>
    </row>
    <row r="171" spans="1:15" x14ac:dyDescent="0.25">
      <c r="A171" s="23">
        <v>43021</v>
      </c>
      <c r="B171" s="9" t="s">
        <v>179</v>
      </c>
      <c r="C171" s="9">
        <v>1329</v>
      </c>
      <c r="D171" s="10">
        <v>998.22</v>
      </c>
      <c r="E171" s="11">
        <v>90.75</v>
      </c>
      <c r="F171" s="24"/>
      <c r="G171" s="24"/>
      <c r="H171" s="24"/>
      <c r="I171" s="24"/>
      <c r="J171" s="14"/>
      <c r="K171" s="14">
        <v>907.47</v>
      </c>
      <c r="L171" s="14"/>
      <c r="M171" s="14"/>
      <c r="N171" s="24"/>
    </row>
    <row r="172" spans="1:15" x14ac:dyDescent="0.25">
      <c r="A172" s="23">
        <v>43026</v>
      </c>
      <c r="B172" s="9" t="s">
        <v>278</v>
      </c>
      <c r="C172" s="9">
        <v>1330</v>
      </c>
      <c r="D172" s="10">
        <v>56.82</v>
      </c>
      <c r="E172" s="11">
        <v>2.23</v>
      </c>
      <c r="F172" s="24"/>
      <c r="G172" s="24"/>
      <c r="H172" s="24">
        <v>54.59</v>
      </c>
      <c r="I172" s="24"/>
      <c r="J172" s="14"/>
      <c r="K172" s="14"/>
      <c r="L172" s="14"/>
      <c r="M172" s="14"/>
      <c r="N172" s="24"/>
    </row>
    <row r="173" spans="1:15" x14ac:dyDescent="0.25">
      <c r="A173" s="23">
        <v>43027</v>
      </c>
      <c r="B173" s="9" t="s">
        <v>274</v>
      </c>
      <c r="C173" s="9">
        <v>1331</v>
      </c>
      <c r="D173" s="10">
        <v>43.95</v>
      </c>
      <c r="E173" s="11">
        <v>4</v>
      </c>
      <c r="F173" s="24">
        <v>39.950000000000003</v>
      </c>
      <c r="G173" s="24"/>
      <c r="H173" s="24"/>
      <c r="I173" s="24"/>
      <c r="J173" s="14"/>
      <c r="K173" s="14"/>
      <c r="L173" s="14"/>
      <c r="M173" s="14"/>
      <c r="N173" s="24"/>
    </row>
    <row r="174" spans="1:15" ht="15.75" thickBot="1" x14ac:dyDescent="0.3">
      <c r="A174" s="23">
        <v>43034</v>
      </c>
      <c r="B174" s="9" t="s">
        <v>279</v>
      </c>
      <c r="C174" s="9">
        <v>1332</v>
      </c>
      <c r="D174" s="10">
        <v>663</v>
      </c>
      <c r="E174" s="11">
        <v>0</v>
      </c>
      <c r="F174" s="24"/>
      <c r="G174" s="24"/>
      <c r="H174" s="24"/>
      <c r="I174" s="24"/>
      <c r="J174" s="14">
        <v>663</v>
      </c>
      <c r="K174" s="14"/>
      <c r="L174" s="14"/>
      <c r="M174" s="14"/>
      <c r="N174" s="24"/>
    </row>
    <row r="175" spans="1:15" s="7" customFormat="1" x14ac:dyDescent="0.25">
      <c r="A175" s="2" t="s">
        <v>81</v>
      </c>
      <c r="B175" s="3"/>
      <c r="C175" s="3"/>
      <c r="D175" s="15">
        <f>SUM(Payments!D170:D174)</f>
        <v>1766.99</v>
      </c>
      <c r="E175" s="15">
        <f>SUM(Payments!E170:E174)</f>
        <v>96.98</v>
      </c>
      <c r="F175" s="15">
        <f>SUM(Payments!F170:F174)</f>
        <v>39.950000000000003</v>
      </c>
      <c r="G175" s="15">
        <f>SUM(Payments!G170:G174)</f>
        <v>0</v>
      </c>
      <c r="H175" s="15">
        <f>SUM(Payments!H170:H174)</f>
        <v>54.59</v>
      </c>
      <c r="I175" s="15">
        <f>SUM(Payments!I170:I174)</f>
        <v>0</v>
      </c>
      <c r="J175" s="15">
        <f>SUM(Payments!J170:J174)</f>
        <v>663</v>
      </c>
      <c r="K175" s="15">
        <f>SUM(Payments!K170:K174)</f>
        <v>907.47</v>
      </c>
      <c r="L175" s="15">
        <f>SUM(Payments!L170:L174)</f>
        <v>0</v>
      </c>
      <c r="M175" s="15">
        <f>SUM(Payments!M170:M174)</f>
        <v>0</v>
      </c>
      <c r="N175" s="15">
        <f>SUM(Payments!N170:N174)</f>
        <v>5</v>
      </c>
      <c r="O175" s="7" t="b">
        <f>Payments!D175-Payments!E175=SUM(Payments!F175:N175)</f>
        <v>1</v>
      </c>
    </row>
    <row r="176" spans="1:15" x14ac:dyDescent="0.25">
      <c r="A176" s="23">
        <v>43040</v>
      </c>
      <c r="B176" s="9" t="s">
        <v>280</v>
      </c>
      <c r="C176" s="9" t="s">
        <v>83</v>
      </c>
      <c r="D176" s="10">
        <v>5</v>
      </c>
      <c r="E176" s="11">
        <v>0</v>
      </c>
      <c r="F176" s="24"/>
      <c r="G176" s="24"/>
      <c r="H176" s="24"/>
      <c r="I176" s="24"/>
      <c r="J176" s="14"/>
      <c r="K176" s="14"/>
      <c r="L176" s="14"/>
      <c r="M176" s="14"/>
      <c r="N176" s="24">
        <v>5</v>
      </c>
    </row>
    <row r="177" spans="1:15" x14ac:dyDescent="0.25">
      <c r="A177" s="23">
        <v>43040</v>
      </c>
      <c r="B177" s="9" t="s">
        <v>274</v>
      </c>
      <c r="C177" s="9">
        <v>1333</v>
      </c>
      <c r="D177" s="10">
        <v>43.95</v>
      </c>
      <c r="E177" s="11">
        <v>4</v>
      </c>
      <c r="F177" s="24">
        <v>39.950000000000003</v>
      </c>
      <c r="G177" s="24"/>
      <c r="H177" s="24"/>
      <c r="I177" s="24"/>
      <c r="J177" s="14"/>
      <c r="K177" s="14"/>
      <c r="L177" s="14"/>
      <c r="M177" s="14"/>
      <c r="N177" s="24"/>
    </row>
    <row r="178" spans="1:15" x14ac:dyDescent="0.25">
      <c r="A178" s="23">
        <v>43041</v>
      </c>
      <c r="B178" s="9" t="s">
        <v>281</v>
      </c>
      <c r="C178" s="9">
        <v>1334</v>
      </c>
      <c r="D178" s="10">
        <v>121</v>
      </c>
      <c r="E178" s="11">
        <v>11</v>
      </c>
      <c r="F178" s="24">
        <v>110</v>
      </c>
      <c r="G178" s="24"/>
      <c r="H178" s="24"/>
      <c r="I178" s="24"/>
      <c r="J178" s="14"/>
      <c r="K178" s="14"/>
      <c r="L178" s="14"/>
      <c r="M178" s="14"/>
      <c r="N178" s="24"/>
    </row>
    <row r="179" spans="1:15" x14ac:dyDescent="0.25">
      <c r="A179" s="23">
        <v>43053</v>
      </c>
      <c r="B179" s="9" t="s">
        <v>282</v>
      </c>
      <c r="C179" s="9">
        <v>1335</v>
      </c>
      <c r="D179" s="10">
        <v>87.89</v>
      </c>
      <c r="E179" s="11">
        <v>7.99</v>
      </c>
      <c r="F179" s="24"/>
      <c r="G179" s="24"/>
      <c r="H179" s="24"/>
      <c r="I179" s="24"/>
      <c r="J179" s="14">
        <v>79.900000000000006</v>
      </c>
      <c r="K179" s="14"/>
      <c r="L179" s="14"/>
      <c r="M179" s="14"/>
      <c r="N179" s="24"/>
    </row>
    <row r="180" spans="1:15" x14ac:dyDescent="0.25">
      <c r="A180" s="23">
        <v>43055</v>
      </c>
      <c r="B180" s="9" t="s">
        <v>283</v>
      </c>
      <c r="C180" s="9">
        <v>1336</v>
      </c>
      <c r="D180" s="10">
        <v>150</v>
      </c>
      <c r="E180" s="11">
        <v>0</v>
      </c>
      <c r="F180" s="24"/>
      <c r="G180" s="24"/>
      <c r="H180" s="24"/>
      <c r="I180" s="24"/>
      <c r="J180" s="14">
        <v>150</v>
      </c>
      <c r="K180" s="14"/>
      <c r="L180" s="14"/>
      <c r="M180" s="14"/>
      <c r="N180" s="24"/>
    </row>
    <row r="181" spans="1:15" x14ac:dyDescent="0.25">
      <c r="A181" s="23">
        <v>43063</v>
      </c>
      <c r="B181" s="9" t="s">
        <v>274</v>
      </c>
      <c r="C181" s="9">
        <v>1337</v>
      </c>
      <c r="D181" s="10">
        <v>91.41</v>
      </c>
      <c r="E181" s="11">
        <v>8.31</v>
      </c>
      <c r="F181" s="24">
        <v>51.9</v>
      </c>
      <c r="G181" s="24"/>
      <c r="H181" s="24">
        <v>31.2</v>
      </c>
      <c r="I181" s="24"/>
      <c r="J181" s="14"/>
      <c r="K181" s="14"/>
      <c r="L181" s="14"/>
      <c r="M181" s="14"/>
      <c r="N181" s="24"/>
    </row>
    <row r="182" spans="1:15" x14ac:dyDescent="0.25">
      <c r="A182" s="23">
        <v>43063</v>
      </c>
      <c r="B182" s="9" t="s">
        <v>284</v>
      </c>
      <c r="C182" s="9">
        <v>1338</v>
      </c>
      <c r="D182" s="10">
        <v>595.74</v>
      </c>
      <c r="E182" s="11">
        <v>54.15</v>
      </c>
      <c r="F182" s="24"/>
      <c r="G182" s="24">
        <v>541.59</v>
      </c>
      <c r="H182" s="24"/>
      <c r="I182" s="24"/>
      <c r="J182" s="14"/>
      <c r="K182" s="14"/>
      <c r="L182" s="14"/>
      <c r="M182" s="14"/>
      <c r="N182" s="24"/>
    </row>
    <row r="183" spans="1:15" x14ac:dyDescent="0.25">
      <c r="A183" s="23">
        <v>43063</v>
      </c>
      <c r="B183" s="9" t="s">
        <v>281</v>
      </c>
      <c r="C183" s="9">
        <v>1339</v>
      </c>
      <c r="D183" s="10">
        <v>593.37</v>
      </c>
      <c r="E183" s="11">
        <v>53.94</v>
      </c>
      <c r="F183" s="24">
        <v>539.42999999999995</v>
      </c>
      <c r="G183" s="24"/>
      <c r="H183" s="24"/>
      <c r="I183" s="24"/>
      <c r="J183" s="14"/>
      <c r="K183" s="14"/>
      <c r="L183" s="14"/>
      <c r="M183" s="14"/>
      <c r="N183" s="24"/>
    </row>
    <row r="184" spans="1:15" x14ac:dyDescent="0.25">
      <c r="A184" s="23">
        <v>43063</v>
      </c>
      <c r="B184" s="9" t="s">
        <v>285</v>
      </c>
      <c r="C184" s="9">
        <v>1340</v>
      </c>
      <c r="D184" s="10">
        <v>157.81</v>
      </c>
      <c r="E184" s="11">
        <v>14.35</v>
      </c>
      <c r="F184" s="24">
        <v>143.46</v>
      </c>
      <c r="G184" s="24"/>
      <c r="H184" s="24"/>
      <c r="I184" s="24"/>
      <c r="J184" s="14"/>
      <c r="K184" s="14"/>
      <c r="L184" s="14"/>
      <c r="M184" s="14"/>
      <c r="N184" s="24"/>
    </row>
    <row r="185" spans="1:15" s="7" customFormat="1" x14ac:dyDescent="0.25">
      <c r="A185" s="2" t="s">
        <v>96</v>
      </c>
      <c r="B185" s="3"/>
      <c r="C185" s="3"/>
      <c r="D185" s="15">
        <f>SUM(Payments!D176:D184)</f>
        <v>1846.17</v>
      </c>
      <c r="E185" s="15">
        <f>SUM(Payments!E176:E184)</f>
        <v>153.73999999999998</v>
      </c>
      <c r="F185" s="15">
        <f>SUM(Payments!F176:F184)</f>
        <v>884.74</v>
      </c>
      <c r="G185" s="15">
        <f>SUM(Payments!G176:G184)</f>
        <v>541.59</v>
      </c>
      <c r="H185" s="15">
        <f>SUM(Payments!H176:H184)</f>
        <v>31.2</v>
      </c>
      <c r="I185" s="15">
        <f>SUM(Payments!I176:I184)</f>
        <v>0</v>
      </c>
      <c r="J185" s="15">
        <f>SUM(Payments!J176:J184)</f>
        <v>229.9</v>
      </c>
      <c r="K185" s="15">
        <f>SUM(Payments!K176:K184)</f>
        <v>0</v>
      </c>
      <c r="L185" s="15">
        <f>SUM(Payments!L176:L184)</f>
        <v>0</v>
      </c>
      <c r="M185" s="15">
        <f>SUM(Payments!M176:M184)</f>
        <v>0</v>
      </c>
      <c r="N185" s="15">
        <f>SUM(Payments!N176:N184)</f>
        <v>5</v>
      </c>
      <c r="O185" s="7" t="b">
        <f>Payments!D185-Payments!E185=SUM(Payments!F185:N185)</f>
        <v>1</v>
      </c>
    </row>
    <row r="186" spans="1:15" x14ac:dyDescent="0.25">
      <c r="A186" s="23">
        <v>43070</v>
      </c>
      <c r="B186" s="9" t="s">
        <v>280</v>
      </c>
      <c r="C186" s="9" t="s">
        <v>83</v>
      </c>
      <c r="D186" s="10">
        <v>5</v>
      </c>
      <c r="E186" s="11">
        <v>0</v>
      </c>
      <c r="F186" s="24"/>
      <c r="G186" s="24"/>
      <c r="H186" s="24"/>
      <c r="I186" s="24"/>
      <c r="J186" s="14"/>
      <c r="K186" s="14"/>
      <c r="L186" s="14"/>
      <c r="M186" s="14"/>
      <c r="N186" s="24">
        <v>5</v>
      </c>
    </row>
    <row r="187" spans="1:15" x14ac:dyDescent="0.25">
      <c r="A187" s="23">
        <v>43084</v>
      </c>
      <c r="B187" s="9" t="s">
        <v>286</v>
      </c>
      <c r="C187" s="9">
        <v>1341</v>
      </c>
      <c r="D187" s="10">
        <v>177.5</v>
      </c>
      <c r="E187" s="11">
        <v>0</v>
      </c>
      <c r="F187" s="24"/>
      <c r="G187" s="24"/>
      <c r="H187" s="24"/>
      <c r="I187" s="24">
        <v>177.5</v>
      </c>
      <c r="J187" s="14"/>
      <c r="K187" s="14"/>
      <c r="L187" s="14"/>
      <c r="M187" s="14"/>
      <c r="N187" s="24"/>
    </row>
    <row r="188" spans="1:15" x14ac:dyDescent="0.25">
      <c r="A188" s="23">
        <v>43085</v>
      </c>
      <c r="B188" s="9" t="s">
        <v>287</v>
      </c>
      <c r="C188" s="103">
        <v>1342</v>
      </c>
      <c r="D188" s="104">
        <v>23</v>
      </c>
      <c r="E188" s="11">
        <v>2.09</v>
      </c>
      <c r="F188" s="24"/>
      <c r="G188" s="24"/>
      <c r="H188" s="24"/>
      <c r="I188" s="24"/>
      <c r="J188" s="14"/>
      <c r="K188" s="14"/>
      <c r="L188" s="14"/>
      <c r="M188" s="14">
        <v>20.91</v>
      </c>
      <c r="N188" s="24"/>
    </row>
    <row r="189" spans="1:15" x14ac:dyDescent="0.25">
      <c r="A189" s="23">
        <v>43086</v>
      </c>
      <c r="B189" s="9" t="s">
        <v>288</v>
      </c>
      <c r="C189" s="9">
        <v>1343</v>
      </c>
      <c r="D189" s="10">
        <v>68.2</v>
      </c>
      <c r="E189" s="11">
        <v>6.2</v>
      </c>
      <c r="F189" s="24"/>
      <c r="G189" s="24"/>
      <c r="H189" s="24"/>
      <c r="I189" s="24"/>
      <c r="J189" s="14">
        <v>62</v>
      </c>
      <c r="K189" s="14"/>
      <c r="L189" s="14"/>
      <c r="M189" s="14"/>
      <c r="N189" s="24"/>
    </row>
    <row r="190" spans="1:15" s="7" customFormat="1" x14ac:dyDescent="0.25">
      <c r="A190" s="2" t="s">
        <v>104</v>
      </c>
      <c r="B190" s="3"/>
      <c r="C190" s="3"/>
      <c r="D190" s="15">
        <f>SUM(Payments!D186:D189)</f>
        <v>273.7</v>
      </c>
      <c r="E190" s="15">
        <f>SUM(Payments!E186:E189)</f>
        <v>8.2899999999999991</v>
      </c>
      <c r="F190" s="15">
        <f>SUM(Payments!F186:F189)</f>
        <v>0</v>
      </c>
      <c r="G190" s="15">
        <f>SUM(Payments!G186:G189)</f>
        <v>0</v>
      </c>
      <c r="H190" s="15">
        <f>SUM(Payments!H186:H189)</f>
        <v>0</v>
      </c>
      <c r="I190" s="15">
        <f>SUM(Payments!I186:I189)</f>
        <v>177.5</v>
      </c>
      <c r="J190" s="15">
        <f>SUM(Payments!J186:J189)</f>
        <v>62</v>
      </c>
      <c r="K190" s="15">
        <f>SUM(Payments!K186:K189)</f>
        <v>0</v>
      </c>
      <c r="L190" s="15">
        <f>SUM(Payments!L186:L189)</f>
        <v>0</v>
      </c>
      <c r="M190" s="15">
        <f>SUM(Payments!M186:M189)</f>
        <v>20.91</v>
      </c>
      <c r="N190" s="15">
        <f>SUM(Payments!N186:N189)</f>
        <v>5</v>
      </c>
      <c r="O190" s="7" t="b">
        <f>Payments!D190-Payments!E190=SUM(Payments!F190:N190)</f>
        <v>1</v>
      </c>
    </row>
    <row r="191" spans="1:15" x14ac:dyDescent="0.25">
      <c r="A191" s="23">
        <v>43102</v>
      </c>
      <c r="B191" s="9" t="s">
        <v>280</v>
      </c>
      <c r="C191" s="9"/>
      <c r="D191" s="10">
        <v>5</v>
      </c>
      <c r="E191" s="11">
        <v>0</v>
      </c>
      <c r="F191" s="24"/>
      <c r="G191" s="24"/>
      <c r="H191" s="24"/>
      <c r="I191" s="24"/>
      <c r="J191" s="14"/>
      <c r="K191" s="14"/>
      <c r="L191" s="14"/>
      <c r="M191" s="14"/>
      <c r="N191" s="24">
        <v>5</v>
      </c>
    </row>
    <row r="192" spans="1:15" x14ac:dyDescent="0.25">
      <c r="A192" s="23">
        <v>43118</v>
      </c>
      <c r="B192" s="9" t="s">
        <v>289</v>
      </c>
      <c r="C192" s="9">
        <v>1344</v>
      </c>
      <c r="D192" s="10">
        <v>219.97</v>
      </c>
      <c r="E192" s="11">
        <v>20</v>
      </c>
      <c r="F192" s="24">
        <v>199.97</v>
      </c>
      <c r="G192" s="24"/>
      <c r="H192" s="24"/>
      <c r="I192" s="24"/>
      <c r="J192" s="14"/>
      <c r="K192" s="14"/>
      <c r="L192" s="14"/>
      <c r="M192" s="14"/>
      <c r="N192" s="24"/>
    </row>
    <row r="193" spans="1:15" x14ac:dyDescent="0.25">
      <c r="A193" s="23"/>
      <c r="B193" s="9" t="s">
        <v>290</v>
      </c>
      <c r="C193" s="9">
        <v>1344</v>
      </c>
      <c r="D193" s="10">
        <v>1180.75</v>
      </c>
      <c r="E193" s="11">
        <v>107.34</v>
      </c>
      <c r="F193" s="24">
        <v>1073.4100000000001</v>
      </c>
      <c r="G193" s="24"/>
      <c r="H193" s="24"/>
      <c r="I193" s="24"/>
      <c r="J193" s="14"/>
      <c r="K193" s="14"/>
      <c r="L193" s="14"/>
      <c r="M193" s="14"/>
      <c r="N193" s="24"/>
    </row>
    <row r="194" spans="1:15" x14ac:dyDescent="0.25">
      <c r="A194" s="23">
        <v>43118</v>
      </c>
      <c r="B194" s="9" t="s">
        <v>291</v>
      </c>
      <c r="C194" s="9">
        <v>1345</v>
      </c>
      <c r="D194" s="10">
        <v>33</v>
      </c>
      <c r="E194" s="11">
        <v>3</v>
      </c>
      <c r="F194" s="24"/>
      <c r="G194" s="24">
        <v>30</v>
      </c>
      <c r="H194" s="24"/>
      <c r="I194" s="24"/>
      <c r="J194" s="14"/>
      <c r="K194" s="14"/>
      <c r="L194" s="14"/>
      <c r="M194" s="14"/>
      <c r="N194" s="24"/>
    </row>
    <row r="195" spans="1:15" x14ac:dyDescent="0.25">
      <c r="A195" s="23">
        <v>43118</v>
      </c>
      <c r="B195" s="9" t="s">
        <v>292</v>
      </c>
      <c r="C195" s="111">
        <v>1346</v>
      </c>
      <c r="D195" s="112">
        <v>305.94</v>
      </c>
      <c r="E195" s="11">
        <v>27.81</v>
      </c>
      <c r="F195" s="24"/>
      <c r="G195" s="24"/>
      <c r="H195" s="24"/>
      <c r="I195" s="24">
        <v>278.13</v>
      </c>
      <c r="J195" s="14"/>
      <c r="K195" s="14"/>
      <c r="L195" s="14"/>
      <c r="M195" s="14"/>
      <c r="N195" s="24"/>
    </row>
    <row r="196" spans="1:15" x14ac:dyDescent="0.25">
      <c r="A196" s="23">
        <v>43118</v>
      </c>
      <c r="B196" s="9" t="s">
        <v>293</v>
      </c>
      <c r="C196" s="9">
        <v>1347</v>
      </c>
      <c r="D196" s="10">
        <v>121</v>
      </c>
      <c r="E196" s="11">
        <v>11</v>
      </c>
      <c r="F196" s="24">
        <v>110</v>
      </c>
      <c r="G196" s="24"/>
      <c r="H196" s="24"/>
      <c r="I196" s="24"/>
      <c r="J196" s="14"/>
      <c r="K196" s="14"/>
      <c r="L196" s="14"/>
      <c r="M196" s="14"/>
      <c r="N196" s="24"/>
    </row>
    <row r="197" spans="1:15" x14ac:dyDescent="0.25">
      <c r="A197" s="23">
        <v>43118</v>
      </c>
      <c r="B197" s="9" t="s">
        <v>294</v>
      </c>
      <c r="C197" s="111">
        <v>1348</v>
      </c>
      <c r="D197" s="112">
        <v>196</v>
      </c>
      <c r="E197" s="11">
        <v>17.82</v>
      </c>
      <c r="F197" s="24"/>
      <c r="G197" s="24"/>
      <c r="H197" s="24"/>
      <c r="I197" s="24">
        <v>178.18</v>
      </c>
      <c r="J197" s="14"/>
      <c r="K197" s="14"/>
      <c r="L197" s="14"/>
      <c r="M197" s="14"/>
      <c r="N197" s="24"/>
    </row>
    <row r="198" spans="1:15" x14ac:dyDescent="0.25">
      <c r="A198" s="23">
        <v>43119</v>
      </c>
      <c r="B198" s="9" t="s">
        <v>295</v>
      </c>
      <c r="C198" s="9">
        <v>1349</v>
      </c>
      <c r="D198" s="10">
        <v>508.27</v>
      </c>
      <c r="E198" s="11">
        <v>3.05</v>
      </c>
      <c r="F198" s="24"/>
      <c r="G198" s="24"/>
      <c r="H198" s="24">
        <v>30.56</v>
      </c>
      <c r="I198" s="24">
        <v>474.66</v>
      </c>
      <c r="J198" s="14"/>
      <c r="K198" s="14"/>
      <c r="L198" s="14"/>
      <c r="M198" s="14"/>
      <c r="N198" s="24"/>
    </row>
    <row r="199" spans="1:15" x14ac:dyDescent="0.25">
      <c r="A199" s="23">
        <v>43119</v>
      </c>
      <c r="B199" s="9" t="s">
        <v>296</v>
      </c>
      <c r="C199" s="9">
        <v>1350</v>
      </c>
      <c r="D199" s="10">
        <v>11.9</v>
      </c>
      <c r="E199" s="11">
        <v>1.08</v>
      </c>
      <c r="F199" s="24"/>
      <c r="G199" s="24"/>
      <c r="H199" s="24"/>
      <c r="I199" s="24"/>
      <c r="J199" s="14">
        <v>10.82</v>
      </c>
      <c r="K199" s="14"/>
      <c r="L199" s="14"/>
      <c r="M199" s="14"/>
      <c r="N199" s="24"/>
    </row>
    <row r="200" spans="1:15" x14ac:dyDescent="0.25">
      <c r="A200" s="23">
        <v>43121</v>
      </c>
      <c r="B200" s="9" t="s">
        <v>297</v>
      </c>
      <c r="C200" s="9">
        <v>1276</v>
      </c>
      <c r="D200" s="10">
        <v>644.57000000000005</v>
      </c>
      <c r="E200" s="11">
        <v>58.59</v>
      </c>
      <c r="F200" s="24"/>
      <c r="G200" s="24">
        <v>585.98</v>
      </c>
      <c r="H200" s="24"/>
      <c r="I200" s="24"/>
      <c r="J200" s="14"/>
      <c r="K200" s="14"/>
      <c r="L200" s="14"/>
      <c r="M200" s="14"/>
      <c r="N200" s="24"/>
    </row>
    <row r="201" spans="1:15" x14ac:dyDescent="0.25">
      <c r="A201" s="23">
        <v>43121</v>
      </c>
      <c r="B201" s="9" t="s">
        <v>298</v>
      </c>
      <c r="C201" s="111">
        <v>1277</v>
      </c>
      <c r="D201" s="112">
        <v>48.89</v>
      </c>
      <c r="E201" s="11">
        <v>2.85</v>
      </c>
      <c r="F201" s="24"/>
      <c r="G201" s="24"/>
      <c r="H201" s="24">
        <v>46.04</v>
      </c>
      <c r="I201" s="24"/>
      <c r="J201" s="14"/>
      <c r="K201" s="14"/>
      <c r="L201" s="14"/>
      <c r="M201" s="14"/>
      <c r="N201" s="24"/>
    </row>
    <row r="202" spans="1:15" x14ac:dyDescent="0.25">
      <c r="A202" s="23">
        <v>43121</v>
      </c>
      <c r="B202" s="9" t="s">
        <v>299</v>
      </c>
      <c r="C202" s="111">
        <v>1278</v>
      </c>
      <c r="D202" s="112">
        <v>1243.68</v>
      </c>
      <c r="E202" s="11">
        <v>113.06</v>
      </c>
      <c r="F202" s="24"/>
      <c r="G202" s="24"/>
      <c r="H202" s="24"/>
      <c r="I202" s="24">
        <v>1130.6199999999999</v>
      </c>
      <c r="J202" s="14"/>
      <c r="K202" s="14"/>
      <c r="L202" s="14"/>
      <c r="M202" s="14"/>
      <c r="N202" s="24"/>
    </row>
    <row r="203" spans="1:15" x14ac:dyDescent="0.25">
      <c r="A203" s="23">
        <v>43121</v>
      </c>
      <c r="B203" s="9" t="s">
        <v>300</v>
      </c>
      <c r="C203" s="9">
        <v>1279</v>
      </c>
      <c r="D203" s="10">
        <v>121</v>
      </c>
      <c r="E203" s="11">
        <v>11</v>
      </c>
      <c r="F203" s="24">
        <v>110</v>
      </c>
      <c r="G203" s="24"/>
      <c r="H203" s="24"/>
      <c r="I203" s="24"/>
      <c r="J203" s="14"/>
      <c r="K203" s="14"/>
      <c r="L203" s="14"/>
      <c r="M203" s="14"/>
      <c r="N203" s="24"/>
    </row>
    <row r="204" spans="1:15" x14ac:dyDescent="0.25">
      <c r="A204" s="23">
        <v>43123</v>
      </c>
      <c r="B204" s="9" t="s">
        <v>301</v>
      </c>
      <c r="C204" s="9">
        <v>1280</v>
      </c>
      <c r="D204" s="10">
        <v>672</v>
      </c>
      <c r="E204" s="11">
        <v>0</v>
      </c>
      <c r="F204" s="24"/>
      <c r="G204" s="24"/>
      <c r="H204" s="24"/>
      <c r="I204" s="24"/>
      <c r="J204" s="14">
        <v>672</v>
      </c>
      <c r="K204" s="14"/>
      <c r="L204" s="14"/>
      <c r="M204" s="14"/>
      <c r="N204" s="24"/>
    </row>
    <row r="205" spans="1:15" s="7" customFormat="1" x14ac:dyDescent="0.25">
      <c r="A205" s="2" t="s">
        <v>106</v>
      </c>
      <c r="B205" s="3"/>
      <c r="C205" s="3"/>
      <c r="D205" s="15">
        <f>SUM(Payments!D191:D204)</f>
        <v>5311.97</v>
      </c>
      <c r="E205" s="15">
        <f>SUM(Payments!E191:E204)</f>
        <v>376.6</v>
      </c>
      <c r="F205" s="15">
        <f>SUM(Payments!F191:F204)</f>
        <v>1493.38</v>
      </c>
      <c r="G205" s="15">
        <f>SUM(Payments!G191:G204)</f>
        <v>615.98</v>
      </c>
      <c r="H205" s="15">
        <f>SUM(Payments!H191:H204)</f>
        <v>76.599999999999994</v>
      </c>
      <c r="I205" s="15">
        <f>SUM(Payments!I191:I204)</f>
        <v>2061.59</v>
      </c>
      <c r="J205" s="15">
        <f>SUM(Payments!J191:J204)</f>
        <v>682.82</v>
      </c>
      <c r="K205" s="15">
        <f>SUM(Payments!K191:K204)</f>
        <v>0</v>
      </c>
      <c r="L205" s="15">
        <f>SUM(Payments!L191:L204)</f>
        <v>0</v>
      </c>
      <c r="M205" s="15">
        <f>SUM(Payments!M191:M204)</f>
        <v>0</v>
      </c>
      <c r="N205" s="15">
        <f>SUM(Payments!N191:N204)</f>
        <v>5</v>
      </c>
      <c r="O205" s="7" t="b">
        <f>Payments!D205-Payments!E205=SUM(Payments!F205:N205)</f>
        <v>1</v>
      </c>
    </row>
    <row r="206" spans="1:15" x14ac:dyDescent="0.25">
      <c r="A206" s="23">
        <v>43132</v>
      </c>
      <c r="B206" s="9" t="s">
        <v>409</v>
      </c>
      <c r="C206" s="9"/>
      <c r="D206" s="10">
        <v>5</v>
      </c>
      <c r="E206" s="11">
        <v>0</v>
      </c>
      <c r="F206" s="24"/>
      <c r="G206" s="24"/>
      <c r="H206" s="24"/>
      <c r="I206" s="24"/>
      <c r="J206" s="14"/>
      <c r="K206" s="14"/>
      <c r="L206" s="14"/>
      <c r="M206" s="14"/>
      <c r="N206" s="24">
        <v>5</v>
      </c>
    </row>
    <row r="207" spans="1:15" x14ac:dyDescent="0.25">
      <c r="A207" s="23">
        <v>43139</v>
      </c>
      <c r="B207" s="9" t="s">
        <v>410</v>
      </c>
      <c r="C207" s="9">
        <v>1281</v>
      </c>
      <c r="D207" s="10">
        <v>53</v>
      </c>
      <c r="E207" s="11">
        <v>0</v>
      </c>
      <c r="F207" s="24"/>
      <c r="H207" s="24"/>
      <c r="I207" s="24"/>
      <c r="J207" s="24">
        <v>53</v>
      </c>
      <c r="K207" s="14"/>
      <c r="L207" s="14"/>
      <c r="M207" s="14"/>
      <c r="N207" s="24"/>
    </row>
    <row r="208" spans="1:15" x14ac:dyDescent="0.25">
      <c r="A208" s="23">
        <v>43139</v>
      </c>
      <c r="B208" s="9" t="s">
        <v>411</v>
      </c>
      <c r="C208" s="9">
        <v>1282</v>
      </c>
      <c r="D208" s="10">
        <v>44.86</v>
      </c>
      <c r="E208" s="11">
        <v>4.08</v>
      </c>
      <c r="F208" s="24"/>
      <c r="G208" s="24">
        <v>40.78</v>
      </c>
      <c r="H208" s="24"/>
      <c r="I208" s="24"/>
      <c r="J208" s="14"/>
      <c r="K208" s="14"/>
      <c r="L208" s="14"/>
      <c r="M208" s="14"/>
      <c r="N208" s="24"/>
    </row>
    <row r="209" spans="1:15" x14ac:dyDescent="0.25">
      <c r="A209" s="23">
        <v>43146</v>
      </c>
      <c r="B209" s="9" t="s">
        <v>412</v>
      </c>
      <c r="C209" s="9">
        <v>1283</v>
      </c>
      <c r="D209" s="10">
        <v>293</v>
      </c>
      <c r="E209" s="11">
        <v>0</v>
      </c>
      <c r="F209" s="24"/>
      <c r="G209" s="24">
        <v>293</v>
      </c>
      <c r="H209" s="24"/>
      <c r="I209" s="24"/>
      <c r="J209" s="14"/>
      <c r="K209" s="14"/>
      <c r="L209" s="14"/>
      <c r="M209" s="14"/>
      <c r="N209" s="24"/>
    </row>
    <row r="210" spans="1:15" ht="15.75" thickBot="1" x14ac:dyDescent="0.3">
      <c r="A210" s="23">
        <v>43157</v>
      </c>
      <c r="B210" s="9" t="s">
        <v>413</v>
      </c>
      <c r="C210" s="9">
        <v>1284</v>
      </c>
      <c r="D210" s="10">
        <v>44.43</v>
      </c>
      <c r="E210" s="11">
        <v>4.04</v>
      </c>
      <c r="F210" s="24">
        <v>40.39</v>
      </c>
      <c r="G210" s="24"/>
      <c r="H210" s="24"/>
      <c r="I210" s="24"/>
      <c r="J210" s="14"/>
      <c r="K210" s="14"/>
      <c r="L210" s="14"/>
      <c r="M210" s="14"/>
      <c r="N210" s="24"/>
    </row>
    <row r="211" spans="1:15" s="7" customFormat="1" ht="15.75" thickBot="1" x14ac:dyDescent="0.3">
      <c r="A211" s="2" t="s">
        <v>109</v>
      </c>
      <c r="B211" s="3"/>
      <c r="C211" s="3"/>
      <c r="D211" s="15">
        <f>SUM(Payments!D206:D210)</f>
        <v>440.29</v>
      </c>
      <c r="E211" s="15">
        <f>SUM(Payments!E206:E210)</f>
        <v>8.120000000000001</v>
      </c>
      <c r="F211" s="15">
        <f>SUM(Payments!F206:F210)</f>
        <v>40.39</v>
      </c>
      <c r="G211" s="15">
        <f>SUM(Payments!G206:G210)</f>
        <v>333.78</v>
      </c>
      <c r="H211" s="15">
        <f>SUM(Payments!H206:H210)</f>
        <v>0</v>
      </c>
      <c r="I211" s="15">
        <f>SUM(Payments!I206:I210)</f>
        <v>0</v>
      </c>
      <c r="J211" s="15">
        <f>SUM(Payments!J206:J210)</f>
        <v>53</v>
      </c>
      <c r="K211" s="15">
        <f>SUM(Payments!K206:K210)</f>
        <v>0</v>
      </c>
      <c r="L211" s="15">
        <f>SUM(Payments!L206:L210)</f>
        <v>0</v>
      </c>
      <c r="M211" s="15">
        <f>SUM(Payments!M206:M210)</f>
        <v>0</v>
      </c>
      <c r="N211" s="15">
        <f>SUM(Payments!N206:N210)</f>
        <v>5</v>
      </c>
      <c r="O211" s="7" t="b">
        <f>Payments!D211-Payments!E211=SUM(Payments!F211:N211)</f>
        <v>1</v>
      </c>
    </row>
    <row r="212" spans="1:15" x14ac:dyDescent="0.25">
      <c r="A212" s="23">
        <v>43160</v>
      </c>
      <c r="B212" s="9" t="s">
        <v>280</v>
      </c>
      <c r="C212" s="9"/>
      <c r="D212" s="10">
        <v>5</v>
      </c>
      <c r="E212" s="11">
        <v>0</v>
      </c>
      <c r="F212" s="24"/>
      <c r="G212" s="24"/>
      <c r="H212" s="24"/>
      <c r="I212" s="24"/>
      <c r="J212" s="14"/>
      <c r="K212" s="14"/>
      <c r="L212" s="14"/>
      <c r="M212" s="14"/>
      <c r="N212" s="24">
        <v>5</v>
      </c>
    </row>
    <row r="213" spans="1:15" x14ac:dyDescent="0.25">
      <c r="A213" s="23">
        <v>43167</v>
      </c>
      <c r="B213" s="9" t="s">
        <v>430</v>
      </c>
      <c r="C213" s="9">
        <v>1285</v>
      </c>
      <c r="D213" s="10">
        <v>228.82</v>
      </c>
      <c r="E213" s="11">
        <v>20.8</v>
      </c>
      <c r="F213" s="24">
        <v>208.02</v>
      </c>
      <c r="G213" s="24"/>
      <c r="H213" s="24"/>
      <c r="I213" s="24"/>
      <c r="J213" s="14"/>
      <c r="K213" s="14"/>
      <c r="L213" s="14"/>
      <c r="M213" s="14"/>
      <c r="N213" s="24"/>
    </row>
    <row r="214" spans="1:15" x14ac:dyDescent="0.25">
      <c r="A214" s="23">
        <v>43167</v>
      </c>
      <c r="B214" s="9" t="s">
        <v>431</v>
      </c>
      <c r="C214" s="9">
        <v>1286</v>
      </c>
      <c r="D214" s="10">
        <v>891.23</v>
      </c>
      <c r="E214" s="11">
        <v>81.02</v>
      </c>
      <c r="F214" s="24">
        <v>810.21</v>
      </c>
      <c r="G214" s="24"/>
      <c r="H214" s="24"/>
      <c r="I214" s="24"/>
      <c r="J214" s="14"/>
      <c r="K214" s="14"/>
      <c r="L214" s="14"/>
      <c r="M214" s="14"/>
      <c r="N214" s="24"/>
    </row>
    <row r="215" spans="1:15" x14ac:dyDescent="0.25">
      <c r="A215" s="23">
        <v>43172</v>
      </c>
      <c r="B215" s="9" t="s">
        <v>432</v>
      </c>
      <c r="C215" s="9">
        <v>1287</v>
      </c>
      <c r="D215" s="10">
        <v>55.1</v>
      </c>
      <c r="E215" s="11">
        <v>5.01</v>
      </c>
      <c r="F215" s="24"/>
      <c r="G215" s="24"/>
      <c r="H215" s="24"/>
      <c r="I215" s="24"/>
      <c r="J215" s="14"/>
      <c r="K215" s="14">
        <v>50.09</v>
      </c>
      <c r="L215" s="14"/>
      <c r="M215" s="14"/>
      <c r="N215" s="24"/>
    </row>
    <row r="216" spans="1:15" x14ac:dyDescent="0.25">
      <c r="A216" s="23">
        <v>43172</v>
      </c>
      <c r="B216" s="9" t="s">
        <v>439</v>
      </c>
      <c r="C216" s="9" t="s">
        <v>436</v>
      </c>
      <c r="D216" s="10">
        <v>121</v>
      </c>
      <c r="E216" s="11">
        <v>11</v>
      </c>
      <c r="F216" s="24">
        <v>110</v>
      </c>
      <c r="G216" s="24"/>
      <c r="H216" s="24"/>
      <c r="I216" s="24"/>
      <c r="J216" s="14"/>
      <c r="K216" s="14"/>
      <c r="L216" s="14"/>
      <c r="M216" s="14"/>
      <c r="N216" s="24"/>
    </row>
    <row r="217" spans="1:15" x14ac:dyDescent="0.25">
      <c r="A217" s="23">
        <v>43173</v>
      </c>
      <c r="B217" s="9" t="s">
        <v>433</v>
      </c>
      <c r="C217" s="9">
        <v>1288</v>
      </c>
      <c r="D217" s="10">
        <v>14.25</v>
      </c>
      <c r="E217" s="11">
        <v>1.3</v>
      </c>
      <c r="F217" s="24"/>
      <c r="G217" s="24"/>
      <c r="H217" s="24"/>
      <c r="I217" s="24"/>
      <c r="J217" s="14">
        <v>12.95</v>
      </c>
      <c r="K217" s="14"/>
      <c r="L217" s="14"/>
      <c r="M217" s="14"/>
      <c r="N217" s="24"/>
    </row>
    <row r="218" spans="1:15" x14ac:dyDescent="0.25">
      <c r="A218" s="23">
        <v>43174</v>
      </c>
      <c r="B218" s="9" t="s">
        <v>434</v>
      </c>
      <c r="C218" s="9">
        <v>1289</v>
      </c>
      <c r="D218" s="10">
        <v>500</v>
      </c>
      <c r="E218" s="11">
        <v>45.45</v>
      </c>
      <c r="F218" s="24"/>
      <c r="G218" s="24"/>
      <c r="H218" s="24"/>
      <c r="I218" s="24"/>
      <c r="J218" s="14"/>
      <c r="K218" s="14">
        <v>454.55</v>
      </c>
      <c r="L218" s="14"/>
      <c r="M218" s="14"/>
      <c r="N218" s="24"/>
    </row>
    <row r="219" spans="1:15" x14ac:dyDescent="0.25">
      <c r="A219" s="23">
        <v>43178</v>
      </c>
      <c r="B219" s="9" t="s">
        <v>440</v>
      </c>
      <c r="C219" s="9" t="s">
        <v>436</v>
      </c>
      <c r="D219" s="10">
        <v>3759</v>
      </c>
      <c r="E219" s="11">
        <v>310.67</v>
      </c>
      <c r="F219" s="24"/>
      <c r="G219" s="24">
        <v>3448.33</v>
      </c>
      <c r="H219" s="24"/>
      <c r="I219" s="24"/>
      <c r="J219" s="14"/>
      <c r="K219" s="14"/>
      <c r="L219" s="14"/>
      <c r="M219" s="14"/>
      <c r="N219" s="24"/>
    </row>
    <row r="220" spans="1:15" x14ac:dyDescent="0.25">
      <c r="A220" s="23">
        <v>43180</v>
      </c>
      <c r="B220" s="9" t="s">
        <v>435</v>
      </c>
      <c r="C220" s="9">
        <v>1290</v>
      </c>
      <c r="D220" s="10">
        <v>33</v>
      </c>
      <c r="E220" s="11">
        <v>3</v>
      </c>
      <c r="F220" s="24"/>
      <c r="G220" s="24"/>
      <c r="H220" s="24"/>
      <c r="I220" s="24"/>
      <c r="J220" s="14">
        <v>30</v>
      </c>
      <c r="K220" s="14"/>
      <c r="L220" s="14"/>
      <c r="M220" s="14"/>
      <c r="N220" s="24"/>
    </row>
    <row r="221" spans="1:15" x14ac:dyDescent="0.25">
      <c r="A221" s="23">
        <v>43180</v>
      </c>
      <c r="B221" s="9" t="s">
        <v>284</v>
      </c>
      <c r="C221" s="9" t="s">
        <v>436</v>
      </c>
      <c r="D221" s="10">
        <v>632.4</v>
      </c>
      <c r="E221" s="11">
        <v>57.49</v>
      </c>
      <c r="F221" s="24"/>
      <c r="G221" s="24">
        <v>574.91</v>
      </c>
      <c r="H221" s="24"/>
      <c r="I221" s="24"/>
      <c r="J221" s="14"/>
      <c r="K221" s="14"/>
      <c r="L221" s="14"/>
      <c r="M221" s="14"/>
      <c r="N221" s="24"/>
    </row>
    <row r="222" spans="1:15" ht="15.75" thickBot="1" x14ac:dyDescent="0.3">
      <c r="A222" s="23">
        <v>43180</v>
      </c>
      <c r="B222" s="9" t="s">
        <v>437</v>
      </c>
      <c r="C222" s="9" t="s">
        <v>438</v>
      </c>
      <c r="D222" s="10">
        <v>13.24</v>
      </c>
      <c r="E222" s="11">
        <v>1.19</v>
      </c>
      <c r="F222" s="24"/>
      <c r="G222" s="24"/>
      <c r="H222" s="24">
        <v>12.05</v>
      </c>
      <c r="I222" s="24"/>
      <c r="J222" s="14"/>
      <c r="K222" s="14"/>
      <c r="L222" s="14"/>
      <c r="M222" s="14"/>
      <c r="N222" s="24"/>
    </row>
    <row r="223" spans="1:15" s="7" customFormat="1" ht="15.75" thickBot="1" x14ac:dyDescent="0.3">
      <c r="A223" s="2" t="s">
        <v>15</v>
      </c>
      <c r="B223" s="3"/>
      <c r="C223" s="3"/>
      <c r="D223" s="15">
        <f>SUM(Payments!D212:D222)</f>
        <v>6253.0399999999991</v>
      </c>
      <c r="E223" s="15">
        <f>SUM(Payments!E212:E222)</f>
        <v>536.93000000000006</v>
      </c>
      <c r="F223" s="15">
        <f>SUM(Payments!F212:F222)</f>
        <v>1128.23</v>
      </c>
      <c r="G223" s="15">
        <f>SUM(Payments!G212:G222)</f>
        <v>4023.24</v>
      </c>
      <c r="H223" s="15">
        <f>SUM(Payments!H212:H222)</f>
        <v>12.05</v>
      </c>
      <c r="I223" s="15">
        <f>SUM(Payments!I212:I222)</f>
        <v>0</v>
      </c>
      <c r="J223" s="15">
        <f>SUM(Payments!J212:J222)</f>
        <v>42.95</v>
      </c>
      <c r="K223" s="15">
        <f>SUM(Payments!K212:K222)</f>
        <v>504.64</v>
      </c>
      <c r="L223" s="15">
        <f>SUM(Payments!L212:L222)</f>
        <v>0</v>
      </c>
      <c r="M223" s="15">
        <f>SUM(Payments!M212:M222)</f>
        <v>0</v>
      </c>
      <c r="N223" s="15">
        <f>SUM(Payments!N212:N222)</f>
        <v>5</v>
      </c>
      <c r="O223" s="7" t="b">
        <f>Payments!D223-Payments!E223=SUM(Payments!F223:N223)</f>
        <v>1</v>
      </c>
    </row>
    <row r="224" spans="1:15" x14ac:dyDescent="0.25">
      <c r="A224" s="23"/>
      <c r="B224" s="9"/>
      <c r="C224" s="9"/>
      <c r="D224" s="10"/>
      <c r="E224" s="11"/>
      <c r="F224" s="24"/>
      <c r="G224" s="24"/>
      <c r="H224" s="24"/>
      <c r="I224" s="24"/>
      <c r="J224" s="14"/>
      <c r="K224" s="14"/>
      <c r="L224" s="14"/>
      <c r="M224" s="14"/>
      <c r="N224" s="24"/>
    </row>
    <row r="225" spans="1:14" x14ac:dyDescent="0.25">
      <c r="A225" s="23"/>
      <c r="B225" s="9"/>
      <c r="C225" s="9"/>
      <c r="D225" s="10"/>
      <c r="E225" s="11"/>
      <c r="F225" s="24"/>
      <c r="G225" s="24"/>
      <c r="H225" s="24"/>
      <c r="I225" s="24"/>
      <c r="J225" s="14"/>
      <c r="K225" s="14"/>
      <c r="L225" s="14"/>
      <c r="M225" s="14"/>
      <c r="N225" s="24"/>
    </row>
    <row r="226" spans="1:14" x14ac:dyDescent="0.25">
      <c r="A226" s="23"/>
      <c r="B226" s="9"/>
      <c r="C226" s="9"/>
      <c r="D226" s="10"/>
      <c r="E226" s="11"/>
      <c r="F226" s="24"/>
      <c r="G226" s="24"/>
      <c r="H226" s="24"/>
      <c r="I226" s="24"/>
      <c r="J226" s="14"/>
      <c r="K226" s="14"/>
      <c r="L226" s="14"/>
      <c r="M226" s="14"/>
      <c r="N226" s="24"/>
    </row>
    <row r="227" spans="1:14" x14ac:dyDescent="0.25">
      <c r="A227" s="23"/>
      <c r="B227" s="9"/>
      <c r="C227" s="9"/>
      <c r="D227" s="10"/>
      <c r="E227" s="11"/>
      <c r="F227" s="24"/>
      <c r="G227" s="24"/>
      <c r="H227" s="24"/>
      <c r="I227" s="24"/>
      <c r="J227" s="14"/>
      <c r="K227" s="14"/>
      <c r="L227" s="14"/>
      <c r="M227" s="14"/>
      <c r="N227" s="24"/>
    </row>
    <row r="228" spans="1:14" x14ac:dyDescent="0.25">
      <c r="A228" s="23"/>
      <c r="B228" s="9"/>
      <c r="C228" s="9"/>
      <c r="D228" s="10"/>
      <c r="E228" s="11"/>
      <c r="F228" s="24"/>
      <c r="G228" s="24"/>
      <c r="H228" s="24"/>
      <c r="I228" s="24"/>
      <c r="J228" s="14"/>
      <c r="K228" s="14"/>
      <c r="L228" s="14"/>
      <c r="M228" s="14"/>
      <c r="N228" s="24"/>
    </row>
    <row r="229" spans="1:14" x14ac:dyDescent="0.25">
      <c r="A229" s="23"/>
      <c r="B229" s="9"/>
      <c r="C229" s="9"/>
      <c r="D229" s="10"/>
      <c r="E229" s="11"/>
      <c r="F229" s="24"/>
      <c r="G229" s="24"/>
      <c r="H229" s="24"/>
      <c r="I229" s="24"/>
      <c r="J229" s="14"/>
      <c r="K229" s="14"/>
      <c r="L229" s="14"/>
      <c r="M229" s="14"/>
      <c r="N229" s="24"/>
    </row>
    <row r="230" spans="1:14" x14ac:dyDescent="0.25">
      <c r="A230" s="23"/>
      <c r="B230" s="9"/>
      <c r="C230" s="9"/>
      <c r="D230" s="10"/>
      <c r="E230" s="11"/>
      <c r="F230" s="24"/>
      <c r="G230" s="24"/>
      <c r="H230" s="24"/>
      <c r="I230" s="24"/>
      <c r="J230" s="14"/>
      <c r="K230" s="14"/>
      <c r="L230" s="14"/>
      <c r="M230" s="14"/>
      <c r="N230" s="24"/>
    </row>
    <row r="231" spans="1:14" x14ac:dyDescent="0.25">
      <c r="A231" s="23"/>
      <c r="B231" s="9"/>
      <c r="C231" s="9"/>
      <c r="D231" s="10"/>
      <c r="E231" s="11"/>
      <c r="F231" s="24"/>
      <c r="G231" s="24"/>
      <c r="H231" s="24"/>
      <c r="I231" s="24"/>
      <c r="J231" s="14"/>
      <c r="K231" s="14"/>
      <c r="L231" s="14"/>
      <c r="M231" s="14"/>
      <c r="N231" s="24"/>
    </row>
    <row r="232" spans="1:14" x14ac:dyDescent="0.25">
      <c r="A232" s="23"/>
      <c r="B232" s="9"/>
      <c r="C232" s="9"/>
      <c r="D232" s="10"/>
      <c r="E232" s="11"/>
      <c r="F232" s="24"/>
      <c r="G232" s="24"/>
      <c r="H232" s="24"/>
      <c r="I232" s="24"/>
      <c r="J232" s="14"/>
      <c r="K232" s="14"/>
      <c r="L232" s="14"/>
      <c r="M232" s="14"/>
      <c r="N232" s="24"/>
    </row>
    <row r="233" spans="1:14" x14ac:dyDescent="0.25">
      <c r="A233" s="23"/>
      <c r="B233" s="9"/>
      <c r="C233" s="9"/>
      <c r="D233" s="10"/>
      <c r="E233" s="11"/>
      <c r="F233" s="24"/>
      <c r="G233" s="24"/>
      <c r="H233" s="24"/>
      <c r="I233" s="24"/>
      <c r="J233" s="14"/>
      <c r="K233" s="14"/>
      <c r="L233" s="14"/>
      <c r="M233" s="14"/>
      <c r="N233" s="24"/>
    </row>
    <row r="234" spans="1:14" x14ac:dyDescent="0.25">
      <c r="A234" s="23"/>
      <c r="B234" s="9"/>
      <c r="C234" s="9"/>
      <c r="D234" s="10"/>
      <c r="E234" s="11"/>
      <c r="F234" s="24"/>
      <c r="G234" s="24"/>
      <c r="H234" s="24"/>
      <c r="I234" s="24"/>
      <c r="J234" s="14"/>
      <c r="K234" s="14"/>
      <c r="L234" s="14"/>
      <c r="M234" s="14"/>
      <c r="N234" s="24"/>
    </row>
    <row r="235" spans="1:14" x14ac:dyDescent="0.25">
      <c r="A235" s="23"/>
      <c r="B235" s="9"/>
      <c r="C235" s="9"/>
      <c r="D235" s="10"/>
      <c r="E235" s="11"/>
      <c r="F235" s="24"/>
      <c r="G235" s="24"/>
      <c r="H235" s="24"/>
      <c r="I235" s="24"/>
      <c r="J235" s="14"/>
      <c r="K235" s="14"/>
      <c r="L235" s="14"/>
      <c r="M235" s="14"/>
      <c r="N235" s="24"/>
    </row>
    <row r="236" spans="1:14" x14ac:dyDescent="0.25">
      <c r="A236" s="23"/>
      <c r="B236" s="9"/>
      <c r="C236" s="9"/>
      <c r="D236" s="10"/>
      <c r="E236" s="11"/>
      <c r="F236" s="24"/>
      <c r="G236" s="24"/>
      <c r="H236" s="24"/>
      <c r="I236" s="24"/>
      <c r="J236" s="14"/>
      <c r="K236" s="14"/>
      <c r="L236" s="14"/>
      <c r="M236" s="14"/>
      <c r="N236" s="24"/>
    </row>
    <row r="237" spans="1:14" x14ac:dyDescent="0.25">
      <c r="A237" s="23"/>
      <c r="B237" s="9"/>
      <c r="C237" s="9"/>
      <c r="D237" s="10"/>
      <c r="E237" s="11"/>
      <c r="F237" s="24"/>
      <c r="G237" s="24"/>
      <c r="H237" s="24"/>
      <c r="I237" s="24"/>
      <c r="J237" s="14"/>
      <c r="K237" s="14"/>
      <c r="L237" s="14"/>
      <c r="M237" s="14"/>
      <c r="N237" s="24"/>
    </row>
    <row r="238" spans="1:14" x14ac:dyDescent="0.25">
      <c r="A238" s="23"/>
      <c r="B238" s="9"/>
      <c r="C238" s="9"/>
      <c r="D238" s="10"/>
      <c r="E238" s="11"/>
      <c r="F238" s="24"/>
      <c r="G238" s="24"/>
      <c r="H238" s="24"/>
      <c r="I238" s="24"/>
      <c r="J238" s="14"/>
      <c r="K238" s="14"/>
      <c r="L238" s="14"/>
      <c r="M238" s="14"/>
      <c r="N238" s="24"/>
    </row>
    <row r="239" spans="1:14" x14ac:dyDescent="0.25">
      <c r="A239" s="23"/>
      <c r="B239" s="9"/>
      <c r="C239" s="9"/>
      <c r="D239" s="10"/>
      <c r="E239" s="11"/>
      <c r="F239" s="24"/>
      <c r="G239" s="24"/>
      <c r="H239" s="24"/>
      <c r="I239" s="24"/>
      <c r="J239" s="14"/>
      <c r="K239" s="14"/>
      <c r="L239" s="14"/>
      <c r="M239" s="14"/>
      <c r="N239" s="24"/>
    </row>
    <row r="240" spans="1:14" x14ac:dyDescent="0.25">
      <c r="A240" s="23"/>
      <c r="B240" s="9"/>
      <c r="C240" s="9"/>
      <c r="D240" s="10"/>
      <c r="E240" s="11"/>
      <c r="F240" s="24"/>
      <c r="G240" s="24"/>
      <c r="H240" s="24"/>
      <c r="I240" s="24"/>
      <c r="J240" s="14"/>
      <c r="K240" s="14"/>
      <c r="L240" s="14"/>
      <c r="M240" s="14"/>
      <c r="N240" s="24"/>
    </row>
    <row r="241" spans="1:14" x14ac:dyDescent="0.25">
      <c r="A241" s="23"/>
      <c r="B241" s="9"/>
      <c r="C241" s="9"/>
      <c r="D241" s="10"/>
      <c r="E241" s="11"/>
      <c r="F241" s="24"/>
      <c r="G241" s="24"/>
      <c r="H241" s="24"/>
      <c r="I241" s="24"/>
      <c r="J241" s="14"/>
      <c r="K241" s="14"/>
      <c r="L241" s="14"/>
      <c r="M241" s="14"/>
      <c r="N241" s="24"/>
    </row>
    <row r="242" spans="1:14" x14ac:dyDescent="0.25">
      <c r="A242" s="23"/>
      <c r="B242" s="9"/>
      <c r="C242" s="9"/>
      <c r="D242" s="10"/>
      <c r="E242" s="11"/>
      <c r="F242" s="24"/>
      <c r="G242" s="24"/>
      <c r="H242" s="24"/>
      <c r="I242" s="24"/>
      <c r="J242" s="14"/>
      <c r="K242" s="14"/>
      <c r="L242" s="14"/>
      <c r="M242" s="14"/>
      <c r="N242" s="24"/>
    </row>
    <row r="243" spans="1:14" x14ac:dyDescent="0.25">
      <c r="A243" s="23"/>
      <c r="B243" s="9"/>
      <c r="C243" s="9"/>
      <c r="D243" s="10"/>
      <c r="E243" s="11"/>
      <c r="F243" s="24"/>
      <c r="G243" s="24"/>
      <c r="H243" s="24"/>
      <c r="I243" s="24"/>
      <c r="J243" s="14"/>
      <c r="K243" s="14"/>
      <c r="L243" s="14"/>
      <c r="M243" s="14"/>
      <c r="N243" s="24"/>
    </row>
    <row r="244" spans="1:14" x14ac:dyDescent="0.25">
      <c r="A244" s="23"/>
      <c r="B244" s="9"/>
      <c r="C244" s="9"/>
      <c r="D244" s="10"/>
      <c r="E244" s="11"/>
      <c r="F244" s="24"/>
      <c r="G244" s="24"/>
      <c r="H244" s="24"/>
      <c r="I244" s="24"/>
      <c r="J244" s="14"/>
      <c r="K244" s="14"/>
      <c r="L244" s="14"/>
      <c r="M244" s="14"/>
      <c r="N244" s="24"/>
    </row>
    <row r="245" spans="1:14" x14ac:dyDescent="0.25">
      <c r="A245" s="23"/>
      <c r="B245" s="9"/>
      <c r="C245" s="9"/>
      <c r="D245" s="10"/>
      <c r="E245" s="11"/>
      <c r="F245" s="24"/>
      <c r="G245" s="24"/>
      <c r="H245" s="24"/>
      <c r="I245" s="24"/>
      <c r="J245" s="14"/>
      <c r="K245" s="14"/>
      <c r="L245" s="14"/>
      <c r="M245" s="14"/>
      <c r="N245" s="24"/>
    </row>
    <row r="246" spans="1:14" x14ac:dyDescent="0.25">
      <c r="A246" s="23"/>
      <c r="B246" s="9"/>
      <c r="C246" s="9"/>
      <c r="D246" s="10"/>
      <c r="E246" s="11"/>
      <c r="F246" s="24"/>
      <c r="G246" s="24"/>
      <c r="H246" s="24"/>
      <c r="I246" s="24"/>
      <c r="J246" s="14"/>
      <c r="K246" s="14"/>
      <c r="L246" s="14"/>
      <c r="M246" s="14"/>
      <c r="N246" s="24"/>
    </row>
    <row r="247" spans="1:14" x14ac:dyDescent="0.25">
      <c r="A247" s="23"/>
      <c r="B247" s="9"/>
      <c r="C247" s="9"/>
      <c r="D247" s="10"/>
      <c r="E247" s="11"/>
      <c r="F247" s="24"/>
      <c r="G247" s="24"/>
      <c r="H247" s="24"/>
      <c r="I247" s="24"/>
      <c r="J247" s="14"/>
      <c r="K247" s="14"/>
      <c r="L247" s="14"/>
      <c r="M247" s="14"/>
      <c r="N247" s="24"/>
    </row>
    <row r="248" spans="1:14" x14ac:dyDescent="0.25">
      <c r="A248" s="23"/>
      <c r="B248" s="9"/>
      <c r="C248" s="9"/>
      <c r="D248" s="10"/>
      <c r="E248" s="11"/>
      <c r="F248" s="24"/>
      <c r="G248" s="24"/>
      <c r="H248" s="24"/>
      <c r="I248" s="24"/>
      <c r="J248" s="14"/>
      <c r="K248" s="14"/>
      <c r="L248" s="14"/>
      <c r="M248" s="14"/>
      <c r="N248" s="24"/>
    </row>
    <row r="249" spans="1:14" x14ac:dyDescent="0.25">
      <c r="A249" s="23"/>
      <c r="B249" s="9"/>
      <c r="C249" s="9"/>
      <c r="D249" s="10"/>
      <c r="E249" s="11"/>
      <c r="F249" s="24"/>
      <c r="G249" s="24"/>
      <c r="H249" s="24"/>
      <c r="I249" s="24"/>
      <c r="J249" s="14"/>
      <c r="K249" s="14"/>
      <c r="L249" s="14"/>
      <c r="M249" s="14"/>
      <c r="N249" s="24"/>
    </row>
    <row r="250" spans="1:14" x14ac:dyDescent="0.25">
      <c r="A250" s="23"/>
      <c r="B250" s="9"/>
      <c r="C250" s="9"/>
      <c r="D250" s="10"/>
      <c r="E250" s="11"/>
      <c r="F250" s="24"/>
      <c r="G250" s="24"/>
      <c r="H250" s="24"/>
      <c r="I250" s="24"/>
      <c r="J250" s="14"/>
      <c r="K250" s="14"/>
      <c r="L250" s="14"/>
      <c r="M250" s="14"/>
      <c r="N250" s="24"/>
    </row>
    <row r="251" spans="1:14" x14ac:dyDescent="0.25">
      <c r="A251" s="23"/>
      <c r="B251" s="9"/>
      <c r="C251" s="9"/>
      <c r="D251" s="10"/>
      <c r="E251" s="11"/>
      <c r="F251" s="24"/>
      <c r="G251" s="24"/>
      <c r="H251" s="24"/>
      <c r="I251" s="24"/>
      <c r="J251" s="14"/>
      <c r="K251" s="14"/>
      <c r="L251" s="14"/>
      <c r="M251" s="14"/>
      <c r="N251" s="24"/>
    </row>
    <row r="252" spans="1:14" x14ac:dyDescent="0.25">
      <c r="A252" s="23"/>
      <c r="B252" s="9"/>
      <c r="C252" s="9"/>
      <c r="D252" s="10"/>
      <c r="E252" s="11"/>
      <c r="F252" s="24"/>
      <c r="G252" s="24"/>
      <c r="H252" s="24"/>
      <c r="I252" s="24"/>
      <c r="J252" s="14"/>
      <c r="K252" s="14"/>
      <c r="L252" s="14"/>
      <c r="M252" s="14"/>
      <c r="N252" s="24"/>
    </row>
    <row r="253" spans="1:14" x14ac:dyDescent="0.25">
      <c r="A253" s="23"/>
      <c r="B253" s="9"/>
      <c r="C253" s="9"/>
      <c r="D253" s="10"/>
      <c r="E253" s="11"/>
      <c r="F253" s="24"/>
      <c r="G253" s="24"/>
      <c r="H253" s="24"/>
      <c r="I253" s="24"/>
      <c r="J253" s="14"/>
      <c r="K253" s="14"/>
      <c r="L253" s="14"/>
      <c r="M253" s="14"/>
      <c r="N253" s="24"/>
    </row>
    <row r="254" spans="1:14" x14ac:dyDescent="0.25">
      <c r="A254" s="23"/>
      <c r="B254" s="9"/>
      <c r="C254" s="9"/>
      <c r="D254" s="10"/>
      <c r="E254" s="11"/>
      <c r="F254" s="24"/>
      <c r="G254" s="24"/>
      <c r="H254" s="24"/>
      <c r="I254" s="24"/>
      <c r="J254" s="14"/>
      <c r="K254" s="14"/>
      <c r="L254" s="14"/>
      <c r="M254" s="14"/>
      <c r="N254" s="24"/>
    </row>
    <row r="255" spans="1:14" x14ac:dyDescent="0.25">
      <c r="A255" s="23"/>
      <c r="B255" s="9"/>
      <c r="C255" s="9"/>
      <c r="D255" s="10"/>
      <c r="E255" s="11"/>
      <c r="F255" s="24"/>
      <c r="G255" s="24"/>
      <c r="H255" s="24"/>
      <c r="I255" s="24"/>
      <c r="J255" s="14"/>
      <c r="K255" s="14"/>
      <c r="L255" s="14"/>
      <c r="M255" s="14"/>
      <c r="N255" s="24"/>
    </row>
    <row r="256" spans="1:14" x14ac:dyDescent="0.25">
      <c r="A256" s="23"/>
      <c r="B256" s="9"/>
      <c r="C256" s="9"/>
      <c r="D256" s="10"/>
      <c r="E256" s="11"/>
      <c r="F256" s="24"/>
      <c r="G256" s="24"/>
      <c r="H256" s="24"/>
      <c r="I256" s="24"/>
      <c r="J256" s="14"/>
      <c r="K256" s="14"/>
      <c r="L256" s="14"/>
      <c r="M256" s="14"/>
      <c r="N256" s="24"/>
    </row>
    <row r="257" spans="1:14" x14ac:dyDescent="0.25">
      <c r="A257" s="23"/>
      <c r="B257" s="9"/>
      <c r="C257" s="9"/>
      <c r="D257" s="10"/>
      <c r="E257" s="11"/>
      <c r="F257" s="24"/>
      <c r="G257" s="24"/>
      <c r="H257" s="24"/>
      <c r="I257" s="24"/>
      <c r="J257" s="14"/>
      <c r="K257" s="14"/>
      <c r="L257" s="14"/>
      <c r="M257" s="14"/>
      <c r="N257" s="24"/>
    </row>
    <row r="258" spans="1:14" x14ac:dyDescent="0.25">
      <c r="A258" s="23"/>
      <c r="B258" s="9"/>
      <c r="C258" s="9"/>
      <c r="D258" s="10"/>
      <c r="E258" s="11"/>
      <c r="F258" s="24"/>
      <c r="G258" s="24"/>
      <c r="H258" s="24"/>
      <c r="I258" s="24"/>
      <c r="J258" s="14"/>
      <c r="K258" s="14"/>
      <c r="L258" s="14"/>
      <c r="M258" s="14"/>
      <c r="N258" s="24"/>
    </row>
  </sheetData>
  <mergeCells count="2">
    <mergeCell ref="A87:B87"/>
    <mergeCell ref="A151:B151"/>
  </mergeCells>
  <pageMargins left="0.23622047244094491" right="0.23622047244094491" top="0.74803149606299213" bottom="0.74803149606299213" header="0.31496062992125984" footer="0.31496062992125984"/>
  <pageSetup paperSize="9" scale="64" firstPageNumber="0" fitToHeight="0" orientation="landscape" horizontalDpi="300" verticalDpi="300" r:id="rId1"/>
  <headerFooter>
    <oddHeader>&amp;C&amp;"Times New Roman,Regular"&amp;12&amp;A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zoomScaleNormal="100" workbookViewId="0"/>
  </sheetViews>
  <sheetFormatPr defaultRowHeight="15" x14ac:dyDescent="0.25"/>
  <cols>
    <col min="1" max="1" width="45.28515625"/>
    <col min="2" max="2" width="14.85546875"/>
    <col min="3" max="3" width="14.140625"/>
    <col min="4" max="4" width="33.85546875"/>
    <col min="5" max="5" width="14.85546875"/>
  </cols>
  <sheetData>
    <row r="1" spans="1:5" x14ac:dyDescent="0.25">
      <c r="A1" s="102" t="s">
        <v>336</v>
      </c>
      <c r="B1" s="102"/>
      <c r="C1" s="102"/>
      <c r="D1" s="102"/>
    </row>
    <row r="2" spans="1:5" x14ac:dyDescent="0.25">
      <c r="A2" s="60">
        <v>42644</v>
      </c>
      <c r="B2" s="61"/>
      <c r="C2" s="61"/>
    </row>
    <row r="4" spans="1:5" x14ac:dyDescent="0.25">
      <c r="A4" t="s">
        <v>338</v>
      </c>
      <c r="C4" s="62">
        <f>'Reco Sep 16'!C20</f>
        <v>86943.355454545395</v>
      </c>
    </row>
    <row r="6" spans="1:5" x14ac:dyDescent="0.25">
      <c r="A6" s="7" t="s">
        <v>304</v>
      </c>
      <c r="D6" s="7" t="s">
        <v>306</v>
      </c>
    </row>
    <row r="7" spans="1:5" x14ac:dyDescent="0.25">
      <c r="A7" s="63" t="s">
        <v>7</v>
      </c>
      <c r="B7" s="64">
        <v>0</v>
      </c>
      <c r="D7" t="s">
        <v>5</v>
      </c>
      <c r="E7" s="65">
        <f>'AGM Summary 2017'!I18</f>
        <v>737.91818181818189</v>
      </c>
    </row>
    <row r="8" spans="1:5" x14ac:dyDescent="0.25">
      <c r="A8" t="s">
        <v>5</v>
      </c>
      <c r="B8" s="64">
        <f>'AGM Summary 2017'!I5</f>
        <v>1550.909090909091</v>
      </c>
      <c r="D8" t="s">
        <v>395</v>
      </c>
      <c r="E8" s="64">
        <f>'AGM Summary 2017'!I19</f>
        <v>676.39</v>
      </c>
    </row>
    <row r="9" spans="1:5" x14ac:dyDescent="0.25">
      <c r="A9" t="s">
        <v>340</v>
      </c>
      <c r="B9" s="64">
        <f>'AGM Summary 2017'!I6</f>
        <v>36.5</v>
      </c>
      <c r="D9" t="s">
        <v>341</v>
      </c>
      <c r="E9" s="64">
        <f>'AGM Summary 2017'!I20</f>
        <v>18.145454545454545</v>
      </c>
    </row>
    <row r="10" spans="1:5" x14ac:dyDescent="0.25">
      <c r="A10" t="s">
        <v>324</v>
      </c>
      <c r="B10" s="64">
        <v>0</v>
      </c>
      <c r="D10" t="s">
        <v>377</v>
      </c>
      <c r="E10" s="64"/>
    </row>
    <row r="11" spans="1:5" x14ac:dyDescent="0.25">
      <c r="A11" t="s">
        <v>192</v>
      </c>
      <c r="B11" s="64">
        <f>'AGM Summary 2017'!I8</f>
        <v>272.72727272727275</v>
      </c>
      <c r="D11" t="s">
        <v>343</v>
      </c>
      <c r="E11" s="64">
        <f>'AGM Summary 2017'!I22</f>
        <v>622.73636363636365</v>
      </c>
    </row>
    <row r="12" spans="1:5" x14ac:dyDescent="0.25">
      <c r="A12" t="s">
        <v>343</v>
      </c>
      <c r="B12" s="64">
        <f>'AGM Summary 2017'!I10</f>
        <v>1636.3636363636363</v>
      </c>
      <c r="D12" t="s">
        <v>344</v>
      </c>
      <c r="E12" s="64">
        <f>'AGM Summary 2017'!I21</f>
        <v>290.83636363636367</v>
      </c>
    </row>
    <row r="13" spans="1:5" x14ac:dyDescent="0.25">
      <c r="A13" t="s">
        <v>9</v>
      </c>
      <c r="B13" s="64">
        <f>'AGM Summary 2017'!I9</f>
        <v>200</v>
      </c>
      <c r="D13" t="s">
        <v>345</v>
      </c>
      <c r="E13" s="64">
        <f>'AGM Summary 2017'!I24</f>
        <v>5</v>
      </c>
    </row>
    <row r="14" spans="1:5" x14ac:dyDescent="0.25">
      <c r="A14" t="s">
        <v>12</v>
      </c>
      <c r="B14" s="64">
        <v>0</v>
      </c>
      <c r="D14" t="s">
        <v>11</v>
      </c>
      <c r="E14" s="64">
        <f>'AGM Summary 2017'!I26</f>
        <v>425</v>
      </c>
    </row>
    <row r="15" spans="1:5" x14ac:dyDescent="0.25">
      <c r="A15" t="s">
        <v>11</v>
      </c>
      <c r="B15" s="64">
        <f>'AGM Summary 2017'!I11</f>
        <v>3470</v>
      </c>
      <c r="D15" s="66" t="s">
        <v>4</v>
      </c>
      <c r="E15" s="67">
        <f>'AGM Summary 2017'!I25</f>
        <v>229.59363636363636</v>
      </c>
    </row>
    <row r="16" spans="1:5" x14ac:dyDescent="0.25">
      <c r="A16" t="s">
        <v>346</v>
      </c>
      <c r="B16" s="64">
        <v>0</v>
      </c>
      <c r="E16" s="64"/>
    </row>
    <row r="17" spans="1:5" x14ac:dyDescent="0.25">
      <c r="A17" s="66" t="s">
        <v>4</v>
      </c>
      <c r="B17" s="67">
        <f>'AGM Summary 2017'!I13</f>
        <v>349.65</v>
      </c>
      <c r="E17" s="58"/>
    </row>
    <row r="18" spans="1:5" x14ac:dyDescent="0.25">
      <c r="B18" s="68">
        <f>SUM('Reco Oct 16'!B8:B17)</f>
        <v>7516.15</v>
      </c>
      <c r="C18" s="7"/>
      <c r="D18" s="7"/>
      <c r="E18" s="69">
        <f>SUM('Reco Oct 16'!E7:E17)</f>
        <v>3005.6200000000003</v>
      </c>
    </row>
    <row r="19" spans="1:5" x14ac:dyDescent="0.25">
      <c r="A19" s="7"/>
      <c r="B19" s="70"/>
      <c r="E19" s="64"/>
    </row>
    <row r="20" spans="1:5" x14ac:dyDescent="0.25">
      <c r="A20" s="71" t="s">
        <v>347</v>
      </c>
      <c r="B20" s="72"/>
      <c r="C20" s="73">
        <f>'Reco Oct 16'!C4+'Reco Oct 16'!B18-'Reco Oct 16'!E18</f>
        <v>91453.885454545394</v>
      </c>
      <c r="E20" s="64"/>
    </row>
    <row r="21" spans="1:5" x14ac:dyDescent="0.25">
      <c r="A21" s="7"/>
      <c r="B21" s="70"/>
      <c r="D21" s="74" t="s">
        <v>348</v>
      </c>
      <c r="E21" s="78">
        <v>425</v>
      </c>
    </row>
    <row r="22" spans="1:5" x14ac:dyDescent="0.25">
      <c r="A22" s="7"/>
      <c r="B22" s="70"/>
      <c r="D22" s="1"/>
      <c r="E22" s="78">
        <v>50</v>
      </c>
    </row>
    <row r="23" spans="1:5" x14ac:dyDescent="0.25">
      <c r="A23" s="7"/>
      <c r="B23" s="70"/>
      <c r="E23" s="64"/>
    </row>
    <row r="25" spans="1:5" x14ac:dyDescent="0.25">
      <c r="A25" s="61" t="s">
        <v>378</v>
      </c>
      <c r="D25" s="61" t="s">
        <v>351</v>
      </c>
    </row>
    <row r="26" spans="1:5" x14ac:dyDescent="0.25">
      <c r="A26" t="s">
        <v>354</v>
      </c>
      <c r="B26" s="64">
        <v>14000.17</v>
      </c>
      <c r="D26" t="s">
        <v>354</v>
      </c>
      <c r="E26" s="64">
        <v>38509.97</v>
      </c>
    </row>
    <row r="27" spans="1:5" x14ac:dyDescent="0.25">
      <c r="A27" t="s">
        <v>12</v>
      </c>
      <c r="B27" s="64">
        <v>0</v>
      </c>
      <c r="D27" t="s">
        <v>12</v>
      </c>
      <c r="E27" s="64">
        <v>0</v>
      </c>
    </row>
    <row r="28" spans="1:5" x14ac:dyDescent="0.25">
      <c r="A28" s="77" t="s">
        <v>347</v>
      </c>
      <c r="B28" s="69">
        <v>14000.17</v>
      </c>
      <c r="D28" s="77" t="s">
        <v>347</v>
      </c>
      <c r="E28" s="69">
        <v>38509.97</v>
      </c>
    </row>
    <row r="29" spans="1:5" x14ac:dyDescent="0.25">
      <c r="B29" t="s">
        <v>88</v>
      </c>
    </row>
    <row r="30" spans="1:5" x14ac:dyDescent="0.25">
      <c r="A30" s="61" t="s">
        <v>350</v>
      </c>
    </row>
    <row r="31" spans="1:5" x14ac:dyDescent="0.25">
      <c r="A31" t="s">
        <v>354</v>
      </c>
      <c r="B31" s="64">
        <v>50025.21</v>
      </c>
    </row>
    <row r="32" spans="1:5" x14ac:dyDescent="0.25">
      <c r="A32" t="s">
        <v>396</v>
      </c>
      <c r="B32" s="64">
        <v>61.51</v>
      </c>
    </row>
    <row r="33" spans="1:2" x14ac:dyDescent="0.25">
      <c r="A33" s="77" t="s">
        <v>347</v>
      </c>
      <c r="B33" s="69">
        <f>SUM('Reco Oct 16'!B31:B32)</f>
        <v>50086.720000000001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zoomScaleNormal="100" workbookViewId="0"/>
  </sheetViews>
  <sheetFormatPr defaultRowHeight="15" x14ac:dyDescent="0.25"/>
  <cols>
    <col min="1" max="1" width="45.28515625"/>
    <col min="2" max="2" width="14.85546875"/>
    <col min="3" max="3" width="14.140625"/>
    <col min="4" max="4" width="33.85546875"/>
    <col min="5" max="5" width="14.85546875"/>
  </cols>
  <sheetData>
    <row r="1" spans="1:5" x14ac:dyDescent="0.25">
      <c r="A1" s="102" t="s">
        <v>336</v>
      </c>
      <c r="B1" s="102"/>
      <c r="C1" s="102"/>
      <c r="D1" s="102"/>
    </row>
    <row r="2" spans="1:5" x14ac:dyDescent="0.25">
      <c r="A2" s="60">
        <v>42614</v>
      </c>
      <c r="B2" s="61"/>
      <c r="C2" s="61"/>
    </row>
    <row r="4" spans="1:5" x14ac:dyDescent="0.25">
      <c r="A4" t="s">
        <v>338</v>
      </c>
      <c r="C4" s="62">
        <v>84020.93</v>
      </c>
    </row>
    <row r="6" spans="1:5" x14ac:dyDescent="0.25">
      <c r="A6" s="7" t="s">
        <v>304</v>
      </c>
      <c r="D6" s="7" t="s">
        <v>306</v>
      </c>
    </row>
    <row r="7" spans="1:5" x14ac:dyDescent="0.25">
      <c r="A7" s="63" t="s">
        <v>7</v>
      </c>
      <c r="B7" s="64">
        <v>68.181818181818201</v>
      </c>
      <c r="D7" t="s">
        <v>5</v>
      </c>
      <c r="E7" s="65">
        <v>86.363636363636402</v>
      </c>
    </row>
    <row r="8" spans="1:5" x14ac:dyDescent="0.25">
      <c r="A8" t="s">
        <v>5</v>
      </c>
      <c r="B8" s="64">
        <v>681.81818181818198</v>
      </c>
      <c r="D8" t="s">
        <v>395</v>
      </c>
      <c r="E8" s="64"/>
    </row>
    <row r="9" spans="1:5" x14ac:dyDescent="0.25">
      <c r="A9" t="s">
        <v>390</v>
      </c>
      <c r="B9" s="64"/>
      <c r="D9" t="s">
        <v>341</v>
      </c>
      <c r="E9" s="64"/>
    </row>
    <row r="10" spans="1:5" x14ac:dyDescent="0.25">
      <c r="A10" t="s">
        <v>324</v>
      </c>
      <c r="B10" s="64"/>
      <c r="D10" t="s">
        <v>377</v>
      </c>
      <c r="E10" s="64"/>
    </row>
    <row r="11" spans="1:5" x14ac:dyDescent="0.25">
      <c r="A11" t="s">
        <v>192</v>
      </c>
      <c r="B11" s="64">
        <v>245.45</v>
      </c>
      <c r="D11" t="s">
        <v>343</v>
      </c>
      <c r="E11" s="64">
        <v>51.763636363636401</v>
      </c>
    </row>
    <row r="12" spans="1:5" x14ac:dyDescent="0.25">
      <c r="A12" t="s">
        <v>343</v>
      </c>
      <c r="B12" s="64">
        <v>1754.54545454545</v>
      </c>
      <c r="D12" t="s">
        <v>344</v>
      </c>
      <c r="E12" s="64"/>
    </row>
    <row r="13" spans="1:5" x14ac:dyDescent="0.25">
      <c r="A13" t="s">
        <v>9</v>
      </c>
      <c r="B13" s="64"/>
      <c r="D13" t="s">
        <v>345</v>
      </c>
      <c r="E13" s="64">
        <v>5</v>
      </c>
    </row>
    <row r="14" spans="1:5" x14ac:dyDescent="0.25">
      <c r="A14" t="s">
        <v>12</v>
      </c>
      <c r="B14" s="64">
        <v>54.37</v>
      </c>
      <c r="D14" t="s">
        <v>11</v>
      </c>
      <c r="E14" s="64"/>
    </row>
    <row r="15" spans="1:5" x14ac:dyDescent="0.25">
      <c r="A15" t="s">
        <v>11</v>
      </c>
      <c r="B15" s="64"/>
      <c r="D15" s="66" t="s">
        <v>4</v>
      </c>
      <c r="E15" s="67">
        <v>13.812727272727299</v>
      </c>
    </row>
    <row r="16" spans="1:5" x14ac:dyDescent="0.25">
      <c r="A16" t="s">
        <v>346</v>
      </c>
      <c r="B16" s="64"/>
      <c r="E16" s="64"/>
    </row>
    <row r="17" spans="1:5" x14ac:dyDescent="0.25">
      <c r="A17" s="66" t="s">
        <v>4</v>
      </c>
      <c r="B17" s="67">
        <v>275</v>
      </c>
    </row>
    <row r="18" spans="1:5" x14ac:dyDescent="0.25">
      <c r="B18" s="68">
        <v>3079.3654545454501</v>
      </c>
      <c r="C18" s="7"/>
      <c r="D18" s="7"/>
      <c r="E18" s="69">
        <v>156.94</v>
      </c>
    </row>
    <row r="19" spans="1:5" x14ac:dyDescent="0.25">
      <c r="A19" s="7"/>
      <c r="B19" s="70"/>
      <c r="E19" s="64"/>
    </row>
    <row r="20" spans="1:5" x14ac:dyDescent="0.25">
      <c r="A20" s="71" t="s">
        <v>347</v>
      </c>
      <c r="B20" s="72"/>
      <c r="C20" s="73">
        <v>86943.355454545395</v>
      </c>
      <c r="E20" s="64"/>
    </row>
    <row r="21" spans="1:5" x14ac:dyDescent="0.25">
      <c r="A21" s="7"/>
      <c r="B21" s="70"/>
      <c r="D21" s="74" t="s">
        <v>348</v>
      </c>
      <c r="E21" s="78">
        <v>95</v>
      </c>
    </row>
    <row r="22" spans="1:5" x14ac:dyDescent="0.25">
      <c r="A22" s="7"/>
      <c r="B22" s="70"/>
      <c r="D22" s="1"/>
      <c r="E22" s="78">
        <v>56.94</v>
      </c>
    </row>
    <row r="23" spans="1:5" x14ac:dyDescent="0.25">
      <c r="A23" s="7"/>
      <c r="B23" s="70"/>
      <c r="E23" s="64"/>
    </row>
    <row r="25" spans="1:5" x14ac:dyDescent="0.25">
      <c r="A25" s="61" t="s">
        <v>378</v>
      </c>
      <c r="D25" s="61" t="s">
        <v>351</v>
      </c>
    </row>
    <row r="26" spans="1:5" x14ac:dyDescent="0.25">
      <c r="A26" t="s">
        <v>354</v>
      </c>
      <c r="B26" s="64">
        <v>14000.17</v>
      </c>
      <c r="D26" t="s">
        <v>354</v>
      </c>
      <c r="E26" s="64">
        <v>38509.97</v>
      </c>
    </row>
    <row r="27" spans="1:5" x14ac:dyDescent="0.25">
      <c r="A27" t="s">
        <v>12</v>
      </c>
      <c r="B27" s="64">
        <v>0</v>
      </c>
      <c r="D27" t="s">
        <v>12</v>
      </c>
      <c r="E27" s="64">
        <v>0</v>
      </c>
    </row>
    <row r="28" spans="1:5" x14ac:dyDescent="0.25">
      <c r="A28" s="77" t="s">
        <v>347</v>
      </c>
      <c r="B28" s="69">
        <v>14000.17</v>
      </c>
      <c r="D28" s="77" t="s">
        <v>347</v>
      </c>
      <c r="E28" s="69">
        <v>38509.97</v>
      </c>
    </row>
    <row r="29" spans="1:5" x14ac:dyDescent="0.25">
      <c r="B29" t="s">
        <v>88</v>
      </c>
    </row>
    <row r="30" spans="1:5" x14ac:dyDescent="0.25">
      <c r="A30" s="61" t="s">
        <v>350</v>
      </c>
    </row>
    <row r="31" spans="1:5" x14ac:dyDescent="0.25">
      <c r="A31" t="s">
        <v>354</v>
      </c>
      <c r="B31" s="64">
        <v>49948.78</v>
      </c>
    </row>
    <row r="32" spans="1:5" x14ac:dyDescent="0.25">
      <c r="A32" t="s">
        <v>396</v>
      </c>
      <c r="B32" s="64">
        <v>76.430000000000007</v>
      </c>
    </row>
    <row r="33" spans="1:2" x14ac:dyDescent="0.25">
      <c r="A33" s="77" t="s">
        <v>347</v>
      </c>
      <c r="B33" s="69">
        <v>50025.21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zoomScaleNormal="100" workbookViewId="0"/>
  </sheetViews>
  <sheetFormatPr defaultRowHeight="15" x14ac:dyDescent="0.25"/>
  <cols>
    <col min="1" max="1" width="45.28515625"/>
    <col min="2" max="2" width="14.85546875"/>
    <col min="3" max="3" width="14.140625"/>
    <col min="4" max="4" width="33.85546875"/>
    <col min="5" max="5" width="14.85546875"/>
  </cols>
  <sheetData>
    <row r="1" spans="1:5" x14ac:dyDescent="0.25">
      <c r="A1" s="102" t="s">
        <v>336</v>
      </c>
      <c r="B1" s="102"/>
      <c r="C1" s="102"/>
      <c r="D1" s="102"/>
    </row>
    <row r="2" spans="1:5" x14ac:dyDescent="0.25">
      <c r="A2" s="60" t="s">
        <v>397</v>
      </c>
      <c r="B2" s="61"/>
      <c r="C2" s="61"/>
    </row>
    <row r="4" spans="1:5" x14ac:dyDescent="0.25">
      <c r="A4" t="s">
        <v>338</v>
      </c>
      <c r="C4" s="62">
        <v>116864.88</v>
      </c>
    </row>
    <row r="6" spans="1:5" x14ac:dyDescent="0.25">
      <c r="A6" s="7" t="s">
        <v>304</v>
      </c>
      <c r="D6" s="7" t="s">
        <v>306</v>
      </c>
    </row>
    <row r="7" spans="1:5" x14ac:dyDescent="0.25">
      <c r="A7" s="63" t="s">
        <v>7</v>
      </c>
      <c r="B7" s="64">
        <v>272.72727272727298</v>
      </c>
      <c r="D7" t="s">
        <v>5</v>
      </c>
      <c r="E7" s="65">
        <v>583.60909090909104</v>
      </c>
    </row>
    <row r="8" spans="1:5" x14ac:dyDescent="0.25">
      <c r="A8" t="s">
        <v>5</v>
      </c>
      <c r="B8" s="64">
        <v>2191.8181818181802</v>
      </c>
      <c r="D8" t="s">
        <v>395</v>
      </c>
      <c r="E8" s="64">
        <v>1526.0618181818199</v>
      </c>
    </row>
    <row r="9" spans="1:5" x14ac:dyDescent="0.25">
      <c r="A9" t="s">
        <v>390</v>
      </c>
      <c r="B9" s="64"/>
      <c r="D9" t="s">
        <v>341</v>
      </c>
      <c r="E9" s="64"/>
    </row>
    <row r="10" spans="1:5" x14ac:dyDescent="0.25">
      <c r="A10" t="s">
        <v>324</v>
      </c>
      <c r="B10" s="64"/>
      <c r="D10" t="s">
        <v>377</v>
      </c>
      <c r="E10" s="64">
        <v>28421.690909090899</v>
      </c>
    </row>
    <row r="11" spans="1:5" x14ac:dyDescent="0.25">
      <c r="A11" t="s">
        <v>192</v>
      </c>
      <c r="B11" s="64">
        <v>0</v>
      </c>
      <c r="D11" t="s">
        <v>343</v>
      </c>
      <c r="E11" s="64">
        <v>2451.49090909091</v>
      </c>
    </row>
    <row r="12" spans="1:5" x14ac:dyDescent="0.25">
      <c r="A12" t="s">
        <v>343</v>
      </c>
      <c r="B12" s="64">
        <v>1132.27272727273</v>
      </c>
      <c r="D12" t="s">
        <v>344</v>
      </c>
      <c r="E12" s="64"/>
    </row>
    <row r="13" spans="1:5" x14ac:dyDescent="0.25">
      <c r="A13" t="s">
        <v>9</v>
      </c>
      <c r="B13" s="64"/>
      <c r="D13" t="s">
        <v>345</v>
      </c>
      <c r="E13" s="64">
        <v>10</v>
      </c>
    </row>
    <row r="14" spans="1:5" x14ac:dyDescent="0.25">
      <c r="A14" t="s">
        <v>359</v>
      </c>
      <c r="B14" s="64"/>
      <c r="D14" t="s">
        <v>11</v>
      </c>
      <c r="E14" s="64">
        <v>517</v>
      </c>
    </row>
    <row r="15" spans="1:5" x14ac:dyDescent="0.25">
      <c r="A15" t="s">
        <v>11</v>
      </c>
      <c r="B15" s="64"/>
      <c r="D15" s="66" t="s">
        <v>4</v>
      </c>
      <c r="E15" s="67">
        <v>3290.5972727272701</v>
      </c>
    </row>
    <row r="16" spans="1:5" x14ac:dyDescent="0.25">
      <c r="A16" t="s">
        <v>346</v>
      </c>
      <c r="B16" s="64"/>
      <c r="E16" s="64"/>
    </row>
    <row r="17" spans="1:5" x14ac:dyDescent="0.25">
      <c r="A17" s="66" t="s">
        <v>4</v>
      </c>
      <c r="B17" s="67">
        <v>359.68181818181898</v>
      </c>
    </row>
    <row r="18" spans="1:5" x14ac:dyDescent="0.25">
      <c r="B18" s="68">
        <v>3956.5</v>
      </c>
      <c r="C18" s="7"/>
      <c r="D18" s="7"/>
      <c r="E18" s="69">
        <v>36800.449999999997</v>
      </c>
    </row>
    <row r="19" spans="1:5" x14ac:dyDescent="0.25">
      <c r="A19" s="7"/>
      <c r="B19" s="70"/>
      <c r="E19" s="64"/>
    </row>
    <row r="20" spans="1:5" x14ac:dyDescent="0.25">
      <c r="A20" s="71" t="s">
        <v>347</v>
      </c>
      <c r="B20" s="72"/>
      <c r="C20" s="73">
        <v>84020.93</v>
      </c>
      <c r="E20" s="64"/>
    </row>
    <row r="21" spans="1:5" x14ac:dyDescent="0.25">
      <c r="A21" s="7"/>
      <c r="B21" s="70"/>
      <c r="D21" s="74" t="s">
        <v>348</v>
      </c>
      <c r="E21" s="78">
        <v>846</v>
      </c>
    </row>
    <row r="22" spans="1:5" x14ac:dyDescent="0.25">
      <c r="A22" s="7"/>
      <c r="B22" s="70"/>
      <c r="D22" s="1"/>
      <c r="E22" s="78">
        <v>242</v>
      </c>
    </row>
    <row r="23" spans="1:5" x14ac:dyDescent="0.25">
      <c r="A23" s="7"/>
      <c r="B23" s="70"/>
      <c r="E23" s="64"/>
    </row>
    <row r="25" spans="1:5" x14ac:dyDescent="0.25">
      <c r="A25" s="61" t="s">
        <v>378</v>
      </c>
      <c r="D25" s="61" t="s">
        <v>351</v>
      </c>
    </row>
    <row r="26" spans="1:5" x14ac:dyDescent="0.25">
      <c r="A26" t="s">
        <v>354</v>
      </c>
      <c r="B26" s="64">
        <v>14000.17</v>
      </c>
      <c r="D26" t="s">
        <v>354</v>
      </c>
      <c r="E26" s="64">
        <v>38509.97</v>
      </c>
    </row>
    <row r="27" spans="1:5" x14ac:dyDescent="0.25">
      <c r="A27" t="s">
        <v>12</v>
      </c>
      <c r="B27" s="64">
        <v>0</v>
      </c>
      <c r="D27" t="s">
        <v>12</v>
      </c>
      <c r="E27" s="64">
        <v>0</v>
      </c>
    </row>
    <row r="28" spans="1:5" x14ac:dyDescent="0.25">
      <c r="B28" s="79">
        <v>14000.17</v>
      </c>
      <c r="E28" s="79">
        <v>38509.97</v>
      </c>
    </row>
    <row r="30" spans="1:5" x14ac:dyDescent="0.25">
      <c r="A30" s="61" t="s">
        <v>392</v>
      </c>
    </row>
    <row r="31" spans="1:5" x14ac:dyDescent="0.25">
      <c r="A31" t="s">
        <v>354</v>
      </c>
      <c r="B31" s="64">
        <v>49798.65</v>
      </c>
    </row>
    <row r="32" spans="1:5" x14ac:dyDescent="0.25">
      <c r="A32" t="s">
        <v>12</v>
      </c>
      <c r="B32" s="64">
        <v>150.13</v>
      </c>
    </row>
    <row r="33" spans="1:2" x14ac:dyDescent="0.25">
      <c r="A33" s="77" t="s">
        <v>398</v>
      </c>
      <c r="B33" s="79">
        <v>49948.78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zoomScaleNormal="100" workbookViewId="0"/>
  </sheetViews>
  <sheetFormatPr defaultRowHeight="15" x14ac:dyDescent="0.25"/>
  <cols>
    <col min="1" max="1" width="45.28515625"/>
    <col min="2" max="2" width="14.85546875"/>
    <col min="3" max="3" width="14.140625"/>
    <col min="4" max="4" width="33.85546875"/>
    <col min="5" max="5" width="14.85546875"/>
  </cols>
  <sheetData>
    <row r="1" spans="1:5" x14ac:dyDescent="0.25">
      <c r="A1" s="131" t="s">
        <v>336</v>
      </c>
      <c r="B1" s="131"/>
      <c r="C1" s="131"/>
      <c r="D1" s="131"/>
    </row>
    <row r="2" spans="1:5" x14ac:dyDescent="0.25">
      <c r="A2" s="60">
        <v>42522</v>
      </c>
      <c r="B2" s="61"/>
      <c r="C2" s="61"/>
    </row>
    <row r="4" spans="1:5" x14ac:dyDescent="0.25">
      <c r="A4" t="s">
        <v>338</v>
      </c>
      <c r="C4" s="62">
        <f>Balance!B5</f>
        <v>106481.96999999999</v>
      </c>
    </row>
    <row r="6" spans="1:5" x14ac:dyDescent="0.25">
      <c r="A6" s="7" t="s">
        <v>304</v>
      </c>
      <c r="D6" s="7" t="s">
        <v>306</v>
      </c>
    </row>
    <row r="7" spans="1:5" x14ac:dyDescent="0.25">
      <c r="A7" s="63" t="s">
        <v>7</v>
      </c>
      <c r="B7" s="64">
        <f>'AGM Summary 2017'!E4</f>
        <v>3272.727272727273</v>
      </c>
      <c r="D7" t="s">
        <v>5</v>
      </c>
      <c r="E7" s="65"/>
    </row>
    <row r="8" spans="1:5" x14ac:dyDescent="0.25">
      <c r="A8" t="s">
        <v>5</v>
      </c>
      <c r="B8" s="64">
        <f>'AGM Summary 2017'!E5</f>
        <v>1338.181818181818</v>
      </c>
      <c r="D8" t="s">
        <v>399</v>
      </c>
      <c r="E8" s="64"/>
    </row>
    <row r="9" spans="1:5" x14ac:dyDescent="0.25">
      <c r="A9" t="s">
        <v>390</v>
      </c>
      <c r="B9" s="64"/>
      <c r="D9" t="s">
        <v>341</v>
      </c>
      <c r="E9" s="64"/>
    </row>
    <row r="10" spans="1:5" x14ac:dyDescent="0.25">
      <c r="A10" t="s">
        <v>324</v>
      </c>
      <c r="B10" s="64"/>
      <c r="D10" t="s">
        <v>377</v>
      </c>
      <c r="E10" s="64"/>
    </row>
    <row r="11" spans="1:5" x14ac:dyDescent="0.25">
      <c r="A11" t="s">
        <v>192</v>
      </c>
      <c r="B11" s="64">
        <f>'AGM Summary 2017'!E8</f>
        <v>4865.41</v>
      </c>
      <c r="D11" t="s">
        <v>343</v>
      </c>
      <c r="E11" s="64">
        <f>'AGM Summary 2017'!E22</f>
        <v>150</v>
      </c>
    </row>
    <row r="12" spans="1:5" x14ac:dyDescent="0.25">
      <c r="A12" t="s">
        <v>343</v>
      </c>
      <c r="B12" s="64">
        <f>'AGM Summary 2017'!E10</f>
        <v>550</v>
      </c>
      <c r="D12" t="s">
        <v>344</v>
      </c>
      <c r="E12" s="64"/>
    </row>
    <row r="13" spans="1:5" x14ac:dyDescent="0.25">
      <c r="A13" t="s">
        <v>9</v>
      </c>
      <c r="B13" s="64"/>
      <c r="D13" t="s">
        <v>345</v>
      </c>
      <c r="E13" s="64">
        <f>'AGM Summary 2017'!E24</f>
        <v>5</v>
      </c>
    </row>
    <row r="14" spans="1:5" x14ac:dyDescent="0.25">
      <c r="A14" t="s">
        <v>359</v>
      </c>
      <c r="B14" s="64"/>
      <c r="D14" t="s">
        <v>11</v>
      </c>
      <c r="E14" s="64">
        <f>'AGM Summary 2017'!E26</f>
        <v>35.909090909090907</v>
      </c>
    </row>
    <row r="15" spans="1:5" x14ac:dyDescent="0.25">
      <c r="A15" t="s">
        <v>11</v>
      </c>
      <c r="B15" s="64"/>
      <c r="D15" s="66" t="s">
        <v>4</v>
      </c>
      <c r="E15" s="67">
        <f>'AGM Summary 2017'!E25</f>
        <v>18.59090909090909</v>
      </c>
    </row>
    <row r="16" spans="1:5" x14ac:dyDescent="0.25">
      <c r="A16" t="s">
        <v>346</v>
      </c>
      <c r="B16" s="64"/>
      <c r="E16" s="64"/>
    </row>
    <row r="17" spans="1:5" x14ac:dyDescent="0.25">
      <c r="A17" s="66" t="s">
        <v>4</v>
      </c>
      <c r="B17" s="67">
        <f>'AGM Summary 2017'!E13</f>
        <v>566.09090909090901</v>
      </c>
    </row>
    <row r="18" spans="1:5" x14ac:dyDescent="0.25">
      <c r="B18" s="68">
        <f>SUM('Reco Jun 16'!B7:B17)</f>
        <v>10592.41</v>
      </c>
      <c r="C18" s="7"/>
      <c r="D18" s="7"/>
      <c r="E18" s="69">
        <f>SUM('Reco Jun 16'!E7:E17)</f>
        <v>209.5</v>
      </c>
    </row>
    <row r="19" spans="1:5" x14ac:dyDescent="0.25">
      <c r="A19" s="7"/>
      <c r="B19" s="70"/>
      <c r="E19" s="64"/>
    </row>
    <row r="20" spans="1:5" x14ac:dyDescent="0.25">
      <c r="A20" s="71" t="s">
        <v>347</v>
      </c>
      <c r="B20" s="72"/>
      <c r="C20" s="73">
        <f>'Reco Jun 16'!C4+'Reco Jun 16'!B18-'Reco Jun 16'!E18</f>
        <v>116864.87999999999</v>
      </c>
      <c r="E20" s="64"/>
    </row>
    <row r="21" spans="1:5" x14ac:dyDescent="0.25">
      <c r="A21" s="7"/>
      <c r="B21" s="70"/>
      <c r="E21" s="64"/>
    </row>
    <row r="23" spans="1:5" x14ac:dyDescent="0.25">
      <c r="A23" s="61" t="s">
        <v>378</v>
      </c>
      <c r="D23" s="61" t="s">
        <v>351</v>
      </c>
    </row>
    <row r="24" spans="1:5" x14ac:dyDescent="0.25">
      <c r="A24" t="s">
        <v>354</v>
      </c>
      <c r="B24" s="64">
        <v>13838.91</v>
      </c>
      <c r="D24" t="s">
        <v>354</v>
      </c>
      <c r="E24" s="64">
        <v>37937.01</v>
      </c>
    </row>
    <row r="25" spans="1:5" x14ac:dyDescent="0.25">
      <c r="A25" t="s">
        <v>12</v>
      </c>
      <c r="B25" s="64">
        <v>161.26</v>
      </c>
      <c r="D25" t="s">
        <v>12</v>
      </c>
      <c r="E25" s="64">
        <v>572.96</v>
      </c>
    </row>
    <row r="26" spans="1:5" x14ac:dyDescent="0.25">
      <c r="B26" s="79">
        <f>SUM('Reco Jun 16'!B24:B25)</f>
        <v>14000.17</v>
      </c>
      <c r="E26" s="79">
        <f>SUM('Reco Jun 16'!E24:E25)</f>
        <v>38509.97</v>
      </c>
    </row>
    <row r="28" spans="1:5" x14ac:dyDescent="0.25">
      <c r="A28" s="61" t="s">
        <v>392</v>
      </c>
    </row>
    <row r="29" spans="1:5" x14ac:dyDescent="0.25">
      <c r="A29" t="s">
        <v>354</v>
      </c>
      <c r="B29" s="64">
        <v>49630.36</v>
      </c>
    </row>
    <row r="30" spans="1:5" x14ac:dyDescent="0.25">
      <c r="A30" t="s">
        <v>12</v>
      </c>
      <c r="B30" s="64">
        <v>168.29</v>
      </c>
    </row>
    <row r="31" spans="1:5" x14ac:dyDescent="0.25">
      <c r="A31" s="77" t="s">
        <v>398</v>
      </c>
      <c r="B31" s="79">
        <f>SUM('Reco Jun 16'!B29:B30)</f>
        <v>49798.65</v>
      </c>
    </row>
  </sheetData>
  <mergeCells count="1">
    <mergeCell ref="A1:D1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zoomScaleNormal="100" workbookViewId="0"/>
  </sheetViews>
  <sheetFormatPr defaultRowHeight="15" x14ac:dyDescent="0.25"/>
  <cols>
    <col min="1" max="1" width="45.28515625"/>
    <col min="2" max="2" width="14.85546875"/>
    <col min="3" max="3" width="14.140625"/>
    <col min="4" max="4" width="33.85546875"/>
    <col min="5" max="5" width="14.85546875"/>
  </cols>
  <sheetData>
    <row r="1" spans="1:5" x14ac:dyDescent="0.25">
      <c r="A1" s="131" t="s">
        <v>336</v>
      </c>
      <c r="B1" s="131"/>
      <c r="C1" s="131"/>
      <c r="D1" s="131"/>
    </row>
    <row r="2" spans="1:5" x14ac:dyDescent="0.25">
      <c r="A2" s="80" t="s">
        <v>400</v>
      </c>
      <c r="B2" s="61"/>
      <c r="C2" s="61"/>
    </row>
    <row r="4" spans="1:5" x14ac:dyDescent="0.25">
      <c r="A4" t="s">
        <v>338</v>
      </c>
      <c r="C4" s="81">
        <v>106263.02</v>
      </c>
    </row>
    <row r="6" spans="1:5" x14ac:dyDescent="0.25">
      <c r="A6" s="7" t="s">
        <v>388</v>
      </c>
      <c r="D6" s="7" t="s">
        <v>389</v>
      </c>
    </row>
    <row r="7" spans="1:5" x14ac:dyDescent="0.25">
      <c r="A7" s="63" t="s">
        <v>7</v>
      </c>
      <c r="B7" s="64">
        <v>2159.09</v>
      </c>
      <c r="D7" t="s">
        <v>5</v>
      </c>
      <c r="E7" s="65">
        <v>1011.02</v>
      </c>
    </row>
    <row r="8" spans="1:5" x14ac:dyDescent="0.25">
      <c r="A8" t="s">
        <v>5</v>
      </c>
      <c r="B8" s="64"/>
      <c r="D8" t="s">
        <v>399</v>
      </c>
      <c r="E8" s="64">
        <v>3347.4</v>
      </c>
    </row>
    <row r="9" spans="1:5" x14ac:dyDescent="0.25">
      <c r="A9" t="s">
        <v>390</v>
      </c>
      <c r="B9" s="64"/>
      <c r="D9" t="s">
        <v>341</v>
      </c>
      <c r="E9" s="64">
        <v>184.32</v>
      </c>
    </row>
    <row r="10" spans="1:5" x14ac:dyDescent="0.25">
      <c r="A10" t="s">
        <v>324</v>
      </c>
      <c r="B10" s="64"/>
      <c r="D10" t="s">
        <v>377</v>
      </c>
      <c r="E10" s="64"/>
    </row>
    <row r="11" spans="1:5" x14ac:dyDescent="0.25">
      <c r="A11" t="s">
        <v>192</v>
      </c>
      <c r="B11" s="64">
        <v>2768</v>
      </c>
      <c r="D11" t="s">
        <v>343</v>
      </c>
      <c r="E11" s="64">
        <v>152.72999999999999</v>
      </c>
    </row>
    <row r="12" spans="1:5" x14ac:dyDescent="0.25">
      <c r="A12" t="s">
        <v>343</v>
      </c>
      <c r="B12" s="64">
        <v>1966.41</v>
      </c>
      <c r="D12" t="s">
        <v>344</v>
      </c>
      <c r="E12" s="64"/>
    </row>
    <row r="13" spans="1:5" x14ac:dyDescent="0.25">
      <c r="A13" t="s">
        <v>9</v>
      </c>
      <c r="B13" s="64"/>
      <c r="D13" t="s">
        <v>345</v>
      </c>
      <c r="E13" s="64">
        <v>10</v>
      </c>
    </row>
    <row r="14" spans="1:5" x14ac:dyDescent="0.25">
      <c r="A14" t="s">
        <v>359</v>
      </c>
      <c r="B14" s="64"/>
      <c r="D14" t="s">
        <v>11</v>
      </c>
      <c r="E14" s="64">
        <v>1939</v>
      </c>
    </row>
    <row r="15" spans="1:5" x14ac:dyDescent="0.25">
      <c r="A15" t="s">
        <v>11</v>
      </c>
      <c r="B15" s="64"/>
      <c r="D15" s="82" t="s">
        <v>4</v>
      </c>
      <c r="E15" s="83">
        <v>442.64</v>
      </c>
    </row>
    <row r="16" spans="1:5" x14ac:dyDescent="0.25">
      <c r="A16" t="s">
        <v>346</v>
      </c>
      <c r="B16" s="64"/>
      <c r="E16" s="64"/>
    </row>
    <row r="17" spans="1:5" x14ac:dyDescent="0.25">
      <c r="A17" s="82" t="s">
        <v>4</v>
      </c>
      <c r="B17" s="83">
        <v>412.55</v>
      </c>
    </row>
    <row r="18" spans="1:5" x14ac:dyDescent="0.25">
      <c r="B18" s="84">
        <f>SUM('Reco Apr May 16'!B7:B17)</f>
        <v>7306.05</v>
      </c>
      <c r="E18" s="79">
        <f>SUM('Reco Apr May 16'!E7:E17)-0.01</f>
        <v>7087.0999999999995</v>
      </c>
    </row>
    <row r="19" spans="1:5" x14ac:dyDescent="0.25">
      <c r="A19" s="7"/>
      <c r="B19" s="70"/>
      <c r="E19" s="64"/>
    </row>
    <row r="20" spans="1:5" x14ac:dyDescent="0.25">
      <c r="A20" s="71" t="s">
        <v>347</v>
      </c>
      <c r="B20" s="72"/>
      <c r="C20" s="85">
        <f>'Reco Apr May 16'!C4+'Reco Apr May 16'!B18-'Reco Apr May 16'!E18</f>
        <v>106481.97</v>
      </c>
      <c r="E20" s="64"/>
    </row>
    <row r="21" spans="1:5" x14ac:dyDescent="0.25">
      <c r="A21" s="7"/>
      <c r="B21" s="70"/>
      <c r="E21" s="64"/>
    </row>
    <row r="23" spans="1:5" x14ac:dyDescent="0.25">
      <c r="A23" s="61" t="s">
        <v>378</v>
      </c>
      <c r="D23" s="61" t="s">
        <v>351</v>
      </c>
    </row>
    <row r="24" spans="1:5" x14ac:dyDescent="0.25">
      <c r="A24" t="s">
        <v>354</v>
      </c>
      <c r="B24" s="64">
        <v>13838.91</v>
      </c>
      <c r="D24" t="s">
        <v>354</v>
      </c>
      <c r="E24" s="64">
        <v>37937.01</v>
      </c>
    </row>
    <row r="25" spans="1:5" x14ac:dyDescent="0.25">
      <c r="A25" t="s">
        <v>359</v>
      </c>
      <c r="B25" s="64">
        <v>161.26</v>
      </c>
      <c r="D25" t="s">
        <v>359</v>
      </c>
      <c r="E25" s="64">
        <v>572.96</v>
      </c>
    </row>
    <row r="26" spans="1:5" x14ac:dyDescent="0.25">
      <c r="B26" s="79">
        <f>SUM('Reco Apr May 16'!B24:B25)</f>
        <v>14000.17</v>
      </c>
      <c r="E26" s="79">
        <f>SUM('Reco Apr May 16'!E24:E25)</f>
        <v>38509.97</v>
      </c>
    </row>
    <row r="28" spans="1:5" x14ac:dyDescent="0.25">
      <c r="A28" s="61" t="s">
        <v>392</v>
      </c>
    </row>
    <row r="29" spans="1:5" x14ac:dyDescent="0.25">
      <c r="A29" t="s">
        <v>354</v>
      </c>
      <c r="B29" s="64">
        <v>49630.36</v>
      </c>
    </row>
    <row r="30" spans="1:5" x14ac:dyDescent="0.25">
      <c r="A30" t="s">
        <v>359</v>
      </c>
      <c r="B30" s="64">
        <v>168.29</v>
      </c>
    </row>
    <row r="31" spans="1:5" x14ac:dyDescent="0.25">
      <c r="A31" s="77" t="s">
        <v>398</v>
      </c>
      <c r="B31" s="79">
        <f>SUM('Reco Apr May 16'!B29:B30)</f>
        <v>49798.65</v>
      </c>
    </row>
  </sheetData>
  <mergeCells count="1">
    <mergeCell ref="A1:D1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zoomScale="78" zoomScaleNormal="78" workbookViewId="0">
      <selection activeCell="E31" sqref="E31"/>
    </sheetView>
  </sheetViews>
  <sheetFormatPr defaultRowHeight="15" x14ac:dyDescent="0.25"/>
  <cols>
    <col min="1" max="1" width="14"/>
    <col min="2" max="2" width="11.7109375"/>
    <col min="4" max="4" width="11.7109375"/>
    <col min="5" max="5" width="11.85546875"/>
    <col min="6" max="6" width="12.28515625"/>
  </cols>
  <sheetData>
    <row r="1" spans="1:8" s="7" customFormat="1" x14ac:dyDescent="0.25">
      <c r="A1" s="32" t="s">
        <v>302</v>
      </c>
      <c r="B1" s="33" t="s">
        <v>303</v>
      </c>
      <c r="C1" s="33" t="s">
        <v>304</v>
      </c>
      <c r="D1" s="33" t="s">
        <v>305</v>
      </c>
      <c r="E1" s="33" t="s">
        <v>306</v>
      </c>
      <c r="F1" s="34" t="s">
        <v>307</v>
      </c>
    </row>
    <row r="2" spans="1:8" x14ac:dyDescent="0.25">
      <c r="A2" s="17" t="s">
        <v>308</v>
      </c>
      <c r="B2" s="35">
        <f>'AGM Summary 2017'!A31</f>
        <v>106455.26</v>
      </c>
      <c r="C2" s="18">
        <f>Receipts!D4</f>
        <v>944.45</v>
      </c>
      <c r="D2" s="18">
        <f>Balance!B2+Balance!C2</f>
        <v>107399.70999999999</v>
      </c>
      <c r="E2" s="18">
        <f>Payments!D8</f>
        <v>1136.69</v>
      </c>
      <c r="F2" s="18">
        <f>Balance!D2-Balance!E2</f>
        <v>106263.01999999999</v>
      </c>
    </row>
    <row r="3" spans="1:8" x14ac:dyDescent="0.25">
      <c r="A3" s="17" t="s">
        <v>309</v>
      </c>
      <c r="B3" s="36">
        <f>Balance!F2</f>
        <v>106263.01999999999</v>
      </c>
      <c r="C3" s="18">
        <f>Receipts!D9</f>
        <v>4824.05</v>
      </c>
      <c r="D3" s="18">
        <f>Balance!B3+Balance!C3</f>
        <v>111087.06999999999</v>
      </c>
      <c r="E3" s="18">
        <f>Payments!D17</f>
        <v>5685.0199999999995</v>
      </c>
      <c r="F3" s="18">
        <f>Balance!D3-Balance!E3</f>
        <v>105402.04999999999</v>
      </c>
    </row>
    <row r="4" spans="1:8" x14ac:dyDescent="0.25">
      <c r="A4" s="9" t="s">
        <v>310</v>
      </c>
      <c r="B4" s="10">
        <f>Balance!F3</f>
        <v>105402.04999999999</v>
      </c>
      <c r="C4" s="10">
        <f>Receipts!D24</f>
        <v>2482</v>
      </c>
      <c r="D4" s="18">
        <f>Balance!B4+Balance!C4</f>
        <v>107884.04999999999</v>
      </c>
      <c r="E4" s="10">
        <f>Payments!D23</f>
        <v>1402.08</v>
      </c>
      <c r="F4" s="18">
        <f>Balance!D4-Balance!E4</f>
        <v>106481.96999999999</v>
      </c>
    </row>
    <row r="5" spans="1:8" x14ac:dyDescent="0.25">
      <c r="A5" s="9" t="s">
        <v>311</v>
      </c>
      <c r="B5" s="10">
        <f>Balance!F4</f>
        <v>106481.96999999999</v>
      </c>
      <c r="C5" s="10">
        <f>Receipts!D52</f>
        <v>10592.41</v>
      </c>
      <c r="D5" s="18">
        <f>Balance!B5+Balance!C5</f>
        <v>117074.37999999999</v>
      </c>
      <c r="E5" s="10">
        <f>Payments!D28</f>
        <v>209.5</v>
      </c>
      <c r="F5" s="18">
        <f>Balance!D5-Balance!E5</f>
        <v>116864.87999999999</v>
      </c>
    </row>
    <row r="6" spans="1:8" x14ac:dyDescent="0.25">
      <c r="A6" s="9" t="s">
        <v>312</v>
      </c>
      <c r="B6" s="10">
        <f>Balance!F5</f>
        <v>116864.87999999999</v>
      </c>
      <c r="C6" s="25">
        <f>Receipts!D60</f>
        <v>3731.5</v>
      </c>
      <c r="D6" s="18">
        <f>Balance!B6+Balance!C6</f>
        <v>120596.37999999999</v>
      </c>
      <c r="E6" s="25">
        <f>Payments!D38</f>
        <v>35696.47</v>
      </c>
      <c r="F6" s="18">
        <f>Balance!D6-Balance!E6</f>
        <v>84899.909999999989</v>
      </c>
    </row>
    <row r="7" spans="1:8" x14ac:dyDescent="0.25">
      <c r="A7" s="9" t="s">
        <v>313</v>
      </c>
      <c r="B7" s="10">
        <f>Balance!F6</f>
        <v>84899.909999999989</v>
      </c>
      <c r="C7" s="25">
        <f>Receipts!D62</f>
        <v>225</v>
      </c>
      <c r="D7" s="18">
        <f>Balance!B7+Balance!C7</f>
        <v>85124.909999999989</v>
      </c>
      <c r="E7" s="25">
        <f>Payments!D44</f>
        <v>1103.98</v>
      </c>
      <c r="F7" s="18">
        <f>Balance!D7-Balance!E7</f>
        <v>84020.93</v>
      </c>
    </row>
    <row r="8" spans="1:8" x14ac:dyDescent="0.25">
      <c r="A8" s="9" t="s">
        <v>314</v>
      </c>
      <c r="B8" s="10">
        <f>Balance!F7</f>
        <v>84020.93</v>
      </c>
      <c r="C8" s="25">
        <f>Receipts!D68</f>
        <v>3079.37</v>
      </c>
      <c r="D8" s="18">
        <f>Balance!B8+Balance!C8</f>
        <v>87100.299999999988</v>
      </c>
      <c r="E8" s="25">
        <f>Payments!D48</f>
        <v>156.94</v>
      </c>
      <c r="F8" s="18">
        <f>Balance!D8-Balance!E8</f>
        <v>86943.359999999986</v>
      </c>
    </row>
    <row r="9" spans="1:8" x14ac:dyDescent="0.25">
      <c r="A9" s="9" t="s">
        <v>315</v>
      </c>
      <c r="B9" s="10">
        <f>Balance!F8</f>
        <v>86943.359999999986</v>
      </c>
      <c r="C9" s="25">
        <f>Receipts!D77</f>
        <v>7516.15</v>
      </c>
      <c r="D9" s="18">
        <f>Balance!B9+Balance!C9</f>
        <v>94459.50999999998</v>
      </c>
      <c r="E9" s="25">
        <f>Payments!D60</f>
        <v>3005.6200000000003</v>
      </c>
      <c r="F9" s="18">
        <f>Balance!D9-Balance!E9</f>
        <v>91453.889999999985</v>
      </c>
    </row>
    <row r="10" spans="1:8" x14ac:dyDescent="0.25">
      <c r="A10" s="9" t="s">
        <v>316</v>
      </c>
      <c r="B10" s="10">
        <f>Balance!F9</f>
        <v>91453.889999999985</v>
      </c>
      <c r="C10" s="25">
        <f>Receipts!D92</f>
        <v>4294</v>
      </c>
      <c r="D10" s="18">
        <f>Balance!B10+Balance!C10</f>
        <v>95747.889999999985</v>
      </c>
      <c r="E10" s="25">
        <f>Payments!D69</f>
        <v>2524.96</v>
      </c>
      <c r="F10" s="18">
        <f>Balance!D10-Balance!E10</f>
        <v>93222.929999999978</v>
      </c>
    </row>
    <row r="11" spans="1:8" x14ac:dyDescent="0.25">
      <c r="A11" s="9" t="s">
        <v>317</v>
      </c>
      <c r="B11" s="10">
        <f>Balance!F10</f>
        <v>93222.929999999978</v>
      </c>
      <c r="C11" s="25">
        <f>Receipts!D100</f>
        <v>5572.73</v>
      </c>
      <c r="D11" s="18">
        <f>Balance!B11+Balance!C11</f>
        <v>98795.659999999974</v>
      </c>
      <c r="E11" s="25">
        <f>Payments!D82</f>
        <v>2593.92</v>
      </c>
      <c r="F11" s="18">
        <f>Balance!D11-Balance!E11</f>
        <v>96201.739999999976</v>
      </c>
    </row>
    <row r="12" spans="1:8" x14ac:dyDescent="0.25">
      <c r="A12" s="17" t="s">
        <v>318</v>
      </c>
      <c r="B12" s="36">
        <f>Balance!F11</f>
        <v>96201.739999999976</v>
      </c>
      <c r="C12" s="18">
        <f>Receipts!D103</f>
        <v>1396.3</v>
      </c>
      <c r="D12" s="18">
        <f>Balance!B12+Balance!C12</f>
        <v>97598.039999999979</v>
      </c>
      <c r="E12" s="18">
        <f>Payments!D86</f>
        <v>626.19000000000005</v>
      </c>
      <c r="F12" s="18">
        <f>Balance!D12-Balance!E12</f>
        <v>96971.849999999977</v>
      </c>
    </row>
    <row r="13" spans="1:8" x14ac:dyDescent="0.25">
      <c r="A13" s="17" t="s">
        <v>319</v>
      </c>
      <c r="B13" s="10">
        <f>Balance!F12</f>
        <v>96971.849999999977</v>
      </c>
      <c r="C13" s="10">
        <f>Receipts!D107</f>
        <v>330.5</v>
      </c>
      <c r="D13" s="18">
        <f>Balance!B13+Balance!C13</f>
        <v>97302.349999999977</v>
      </c>
      <c r="E13" s="10">
        <f>Payments!D103</f>
        <v>10371.14</v>
      </c>
      <c r="F13" s="18">
        <f>Balance!D13-Balance!E13</f>
        <v>86931.209999999977</v>
      </c>
      <c r="H13" s="37"/>
    </row>
    <row r="14" spans="1:8" ht="15.75" thickBot="1" x14ac:dyDescent="0.3">
      <c r="A14" s="17"/>
      <c r="B14" s="10"/>
      <c r="C14" s="10"/>
      <c r="D14" s="18"/>
      <c r="E14" s="10"/>
      <c r="F14" s="18"/>
      <c r="H14" s="37"/>
    </row>
    <row r="15" spans="1:8" s="7" customFormat="1" x14ac:dyDescent="0.25">
      <c r="A15" s="93" t="s">
        <v>320</v>
      </c>
      <c r="B15" s="94" t="s">
        <v>303</v>
      </c>
      <c r="C15" s="94" t="s">
        <v>304</v>
      </c>
      <c r="D15" s="94" t="s">
        <v>305</v>
      </c>
      <c r="E15" s="94" t="s">
        <v>306</v>
      </c>
      <c r="F15" s="95" t="s">
        <v>307</v>
      </c>
    </row>
    <row r="16" spans="1:8" x14ac:dyDescent="0.25">
      <c r="A16" s="9" t="s">
        <v>308</v>
      </c>
      <c r="B16" s="10">
        <f>Balance!F13</f>
        <v>86931.209999999977</v>
      </c>
      <c r="C16" s="10">
        <f>Receipts!D112</f>
        <v>5874.93</v>
      </c>
      <c r="D16" s="10">
        <f>Balance!B16+Balance!C16</f>
        <v>92806.139999999985</v>
      </c>
      <c r="E16" s="10">
        <f>Payments!D112</f>
        <v>14038.33</v>
      </c>
      <c r="F16" s="10">
        <f>Balance!D16-Balance!E16</f>
        <v>78767.809999999983</v>
      </c>
      <c r="H16" s="38"/>
    </row>
    <row r="17" spans="1:8" x14ac:dyDescent="0.25">
      <c r="A17" s="9" t="s">
        <v>309</v>
      </c>
      <c r="B17" s="10">
        <f>Balance!F16</f>
        <v>78767.809999999983</v>
      </c>
      <c r="C17" s="25">
        <f>Receipts!D121</f>
        <v>4758.45</v>
      </c>
      <c r="D17" s="10">
        <f>Balance!B17+Balance!C17</f>
        <v>83526.25999999998</v>
      </c>
      <c r="E17" s="25">
        <f>Payments!D124</f>
        <v>2081.7399999999998</v>
      </c>
      <c r="F17" s="10">
        <f>Balance!D17-Balance!E17</f>
        <v>81444.519999999975</v>
      </c>
      <c r="H17" s="38"/>
    </row>
    <row r="18" spans="1:8" x14ac:dyDescent="0.25">
      <c r="A18" s="9" t="s">
        <v>310</v>
      </c>
      <c r="B18" s="10">
        <f>Balance!F17</f>
        <v>81444.519999999975</v>
      </c>
      <c r="C18" s="25">
        <f>Receipts!D125</f>
        <v>4070.6</v>
      </c>
      <c r="D18" s="10">
        <f>Balance!B18+Balance!C18</f>
        <v>85515.119999999981</v>
      </c>
      <c r="E18" s="25">
        <f>Payments!D130</f>
        <v>3620.2799999999997</v>
      </c>
      <c r="F18" s="10">
        <f>Balance!D18-Balance!E18</f>
        <v>81894.839999999982</v>
      </c>
      <c r="H18" s="38"/>
    </row>
    <row r="19" spans="1:8" x14ac:dyDescent="0.25">
      <c r="A19" s="9" t="s">
        <v>311</v>
      </c>
      <c r="B19" s="10">
        <f>Balance!F18</f>
        <v>81894.839999999982</v>
      </c>
      <c r="C19" s="25">
        <f>Receipts!D131</f>
        <v>4675</v>
      </c>
      <c r="D19" s="10">
        <f>Balance!B19+Balance!C19</f>
        <v>86569.839999999982</v>
      </c>
      <c r="E19" s="25">
        <f>Payments!D137</f>
        <v>989.2</v>
      </c>
      <c r="F19" s="10">
        <f>Balance!D19-Balance!E19</f>
        <v>85580.639999999985</v>
      </c>
    </row>
    <row r="20" spans="1:8" x14ac:dyDescent="0.25">
      <c r="A20" s="9" t="s">
        <v>312</v>
      </c>
      <c r="B20" s="10">
        <f>Balance!F19</f>
        <v>85580.639999999985</v>
      </c>
      <c r="C20" s="25">
        <f>Receipts!D138</f>
        <v>20079.93</v>
      </c>
      <c r="D20" s="10">
        <f>Balance!B20+Balance!C20</f>
        <v>105660.56999999998</v>
      </c>
      <c r="E20" s="25">
        <f>Payments!D150</f>
        <v>3924.5000000000005</v>
      </c>
      <c r="F20" s="10">
        <f>Balance!D20-Balance!E20</f>
        <v>101736.06999999998</v>
      </c>
    </row>
    <row r="21" spans="1:8" x14ac:dyDescent="0.25">
      <c r="A21" s="9" t="s">
        <v>313</v>
      </c>
      <c r="B21" s="10">
        <f>Balance!F20</f>
        <v>101736.06999999998</v>
      </c>
      <c r="C21" s="25">
        <f>Receipts!D169</f>
        <v>5241.9799999999996</v>
      </c>
      <c r="D21" s="10">
        <f>Balance!B21+Balance!C21</f>
        <v>106978.04999999997</v>
      </c>
      <c r="E21" s="25">
        <f>Payments!D163</f>
        <v>4699.13</v>
      </c>
      <c r="F21" s="10">
        <f>Balance!D21-Balance!E21</f>
        <v>102278.91999999997</v>
      </c>
    </row>
    <row r="22" spans="1:8" x14ac:dyDescent="0.25">
      <c r="A22" s="9" t="s">
        <v>314</v>
      </c>
      <c r="B22" s="10">
        <f>Balance!F21</f>
        <v>102278.91999999997</v>
      </c>
      <c r="C22" s="25">
        <f>Receipts!D187</f>
        <v>4973.5200000000004</v>
      </c>
      <c r="D22" s="10">
        <f>Balance!B22+Balance!C22</f>
        <v>107252.43999999997</v>
      </c>
      <c r="E22" s="25">
        <f>Payments!D169</f>
        <v>64537.46</v>
      </c>
      <c r="F22" s="10">
        <f>Balance!D22-Balance!E22</f>
        <v>42714.979999999974</v>
      </c>
    </row>
    <row r="23" spans="1:8" x14ac:dyDescent="0.25">
      <c r="A23" s="9" t="s">
        <v>315</v>
      </c>
      <c r="B23" s="10">
        <f>Balance!F22</f>
        <v>42714.979999999974</v>
      </c>
      <c r="C23" s="25">
        <f>Receipts!D195</f>
        <v>4131</v>
      </c>
      <c r="D23" s="10">
        <f>Balance!B23+Balance!C23</f>
        <v>46845.979999999974</v>
      </c>
      <c r="E23" s="25">
        <f>Payments!D175</f>
        <v>1766.99</v>
      </c>
      <c r="F23" s="10">
        <f>Balance!D23-Balance!E23</f>
        <v>45078.989999999976</v>
      </c>
    </row>
    <row r="24" spans="1:8" x14ac:dyDescent="0.25">
      <c r="A24" s="9" t="s">
        <v>316</v>
      </c>
      <c r="B24" s="10">
        <f>Balance!F23</f>
        <v>45078.989999999976</v>
      </c>
      <c r="C24" s="25">
        <f>Receipts!D199</f>
        <v>1682</v>
      </c>
      <c r="D24" s="10">
        <f>Balance!B24+Balance!C24</f>
        <v>46760.989999999976</v>
      </c>
      <c r="E24" s="25">
        <f>Payments!D185</f>
        <v>1846.17</v>
      </c>
      <c r="F24" s="10">
        <f>Balance!D24-Balance!E24</f>
        <v>44914.819999999978</v>
      </c>
    </row>
    <row r="25" spans="1:8" x14ac:dyDescent="0.25">
      <c r="A25" s="9" t="s">
        <v>317</v>
      </c>
      <c r="B25" s="10">
        <f>Balance!F24</f>
        <v>44914.819999999978</v>
      </c>
      <c r="C25" s="25">
        <f>Receipts!D203</f>
        <v>4474.9399999999996</v>
      </c>
      <c r="D25" s="10">
        <f>Balance!B25+Balance!C25</f>
        <v>49389.75999999998</v>
      </c>
      <c r="E25" s="25">
        <f>Payments!D190</f>
        <v>273.7</v>
      </c>
      <c r="F25" s="10">
        <f>Balance!D25-Balance!E25</f>
        <v>49116.059999999983</v>
      </c>
    </row>
    <row r="26" spans="1:8" x14ac:dyDescent="0.25">
      <c r="A26" s="9" t="s">
        <v>318</v>
      </c>
      <c r="B26" s="10">
        <f>Balance!F25</f>
        <v>49116.059999999983</v>
      </c>
      <c r="C26" s="25">
        <f>Receipts!D207</f>
        <v>3239.29</v>
      </c>
      <c r="D26" s="10">
        <f>Balance!B26+Balance!C26</f>
        <v>52355.349999999984</v>
      </c>
      <c r="E26" s="25">
        <f>Payments!D205</f>
        <v>5311.97</v>
      </c>
      <c r="F26" s="10">
        <f>Balance!D26-Balance!E26</f>
        <v>47043.379999999983</v>
      </c>
    </row>
    <row r="27" spans="1:8" x14ac:dyDescent="0.25">
      <c r="A27" s="9" t="s">
        <v>319</v>
      </c>
      <c r="B27" s="10">
        <f>Balance!F26</f>
        <v>47043.379999999983</v>
      </c>
      <c r="C27" s="25">
        <f>Receipts!D216</f>
        <v>6099.16</v>
      </c>
      <c r="D27" s="10">
        <f>Balance!B27+Balance!C27</f>
        <v>53142.539999999979</v>
      </c>
      <c r="E27" s="25">
        <f>Payments!D211</f>
        <v>440.29</v>
      </c>
      <c r="F27" s="10">
        <f>Balance!D27-Balance!E27</f>
        <v>52702.249999999978</v>
      </c>
    </row>
    <row r="28" spans="1:8" ht="15.75" thickBot="1" x14ac:dyDescent="0.3"/>
    <row r="29" spans="1:8" s="7" customFormat="1" x14ac:dyDescent="0.25">
      <c r="A29" s="93" t="s">
        <v>425</v>
      </c>
      <c r="B29" s="94" t="s">
        <v>303</v>
      </c>
      <c r="C29" s="94" t="s">
        <v>304</v>
      </c>
      <c r="D29" s="94" t="s">
        <v>305</v>
      </c>
      <c r="E29" s="94" t="s">
        <v>306</v>
      </c>
      <c r="F29" s="95" t="s">
        <v>307</v>
      </c>
    </row>
    <row r="30" spans="1:8" x14ac:dyDescent="0.25">
      <c r="A30" s="9" t="s">
        <v>308</v>
      </c>
      <c r="B30" s="10">
        <f>Balance!F27</f>
        <v>52702.249999999978</v>
      </c>
      <c r="C30" s="10">
        <f>Receipts!D220</f>
        <v>2079.3000000000002</v>
      </c>
      <c r="D30" s="10">
        <f>Balance!B30+Balance!C30</f>
        <v>54781.549999999981</v>
      </c>
      <c r="E30" s="10">
        <f>Payments!D223</f>
        <v>6253.0399999999991</v>
      </c>
      <c r="F30" s="10">
        <f>Balance!D30-Balance!E30</f>
        <v>48528.50999999998</v>
      </c>
      <c r="H30" s="38"/>
    </row>
    <row r="31" spans="1:8" x14ac:dyDescent="0.25">
      <c r="A31" s="9" t="s">
        <v>309</v>
      </c>
      <c r="B31" s="10">
        <f>Balance!F30</f>
        <v>48528.50999999998</v>
      </c>
      <c r="C31" s="10"/>
      <c r="D31" s="10">
        <f>Balance!B31+Balance!C31</f>
        <v>48528.50999999998</v>
      </c>
      <c r="E31" s="10"/>
      <c r="F31" s="10">
        <f>Balance!D31-Balance!E31</f>
        <v>48528.50999999998</v>
      </c>
      <c r="H31" s="38"/>
    </row>
    <row r="32" spans="1:8" x14ac:dyDescent="0.25">
      <c r="A32" s="9" t="s">
        <v>310</v>
      </c>
      <c r="B32" s="10">
        <f>Balance!F31</f>
        <v>48528.50999999998</v>
      </c>
      <c r="C32" s="10"/>
      <c r="D32" s="10">
        <f>Balance!B32+Balance!C32</f>
        <v>48528.50999999998</v>
      </c>
      <c r="E32" s="10"/>
      <c r="F32" s="10">
        <f>Balance!D32-Balance!E32</f>
        <v>48528.50999999998</v>
      </c>
      <c r="H32" s="38"/>
    </row>
    <row r="33" spans="1:8" x14ac:dyDescent="0.25">
      <c r="A33" s="9" t="s">
        <v>311</v>
      </c>
      <c r="B33" s="10">
        <f>Balance!F32</f>
        <v>48528.50999999998</v>
      </c>
      <c r="C33" s="10"/>
      <c r="D33" s="10">
        <f>Balance!B33+Balance!C33</f>
        <v>48528.50999999998</v>
      </c>
      <c r="E33" s="10"/>
      <c r="F33" s="10">
        <f>Balance!D33-Balance!E33</f>
        <v>48528.50999999998</v>
      </c>
      <c r="H33" s="38"/>
    </row>
    <row r="34" spans="1:8" x14ac:dyDescent="0.25">
      <c r="A34" s="9" t="s">
        <v>312</v>
      </c>
      <c r="B34" s="10">
        <f>Balance!F33</f>
        <v>48528.50999999998</v>
      </c>
      <c r="C34" s="10"/>
      <c r="D34" s="10">
        <f>Balance!B34+Balance!C34</f>
        <v>48528.50999999998</v>
      </c>
      <c r="E34" s="10"/>
      <c r="F34" s="10">
        <f>Balance!D34-Balance!E34</f>
        <v>48528.50999999998</v>
      </c>
      <c r="H34" s="38"/>
    </row>
    <row r="35" spans="1:8" x14ac:dyDescent="0.25">
      <c r="A35" s="9" t="s">
        <v>313</v>
      </c>
      <c r="B35" s="10">
        <f>Balance!F34</f>
        <v>48528.50999999998</v>
      </c>
      <c r="C35" s="10"/>
      <c r="D35" s="10">
        <f>Balance!B35+Balance!C35</f>
        <v>48528.50999999998</v>
      </c>
      <c r="E35" s="10"/>
      <c r="F35" s="10">
        <f>Balance!D35-Balance!E35</f>
        <v>48528.50999999998</v>
      </c>
      <c r="H35" s="38"/>
    </row>
    <row r="36" spans="1:8" x14ac:dyDescent="0.25">
      <c r="A36" s="9" t="s">
        <v>314</v>
      </c>
      <c r="B36" s="10">
        <f>Balance!F35</f>
        <v>48528.50999999998</v>
      </c>
      <c r="C36" s="10"/>
      <c r="D36" s="10">
        <f>Balance!B36+Balance!C36</f>
        <v>48528.50999999998</v>
      </c>
      <c r="E36" s="10"/>
      <c r="F36" s="10">
        <f>Balance!D36-Balance!E36</f>
        <v>48528.50999999998</v>
      </c>
      <c r="H36" s="38"/>
    </row>
    <row r="37" spans="1:8" x14ac:dyDescent="0.25">
      <c r="A37" s="9" t="s">
        <v>315</v>
      </c>
      <c r="B37" s="10">
        <f>Balance!F36</f>
        <v>48528.50999999998</v>
      </c>
      <c r="C37" s="10"/>
      <c r="D37" s="10">
        <f>Balance!B37+Balance!C37</f>
        <v>48528.50999999998</v>
      </c>
      <c r="E37" s="10"/>
      <c r="F37" s="10">
        <f>Balance!D37-Balance!E37</f>
        <v>48528.50999999998</v>
      </c>
      <c r="H37" s="38"/>
    </row>
    <row r="38" spans="1:8" x14ac:dyDescent="0.25">
      <c r="A38" s="9" t="s">
        <v>316</v>
      </c>
      <c r="B38" s="10">
        <f>Balance!F37</f>
        <v>48528.50999999998</v>
      </c>
      <c r="C38" s="10"/>
      <c r="D38" s="10">
        <f>Balance!B38+Balance!C38</f>
        <v>48528.50999999998</v>
      </c>
      <c r="E38" s="10"/>
      <c r="F38" s="10">
        <f>Balance!D38-Balance!E38</f>
        <v>48528.50999999998</v>
      </c>
      <c r="H38" s="38"/>
    </row>
    <row r="39" spans="1:8" x14ac:dyDescent="0.25">
      <c r="A39" s="9" t="s">
        <v>317</v>
      </c>
      <c r="B39" s="10">
        <f>Balance!F38</f>
        <v>48528.50999999998</v>
      </c>
      <c r="C39" s="10"/>
      <c r="D39" s="10">
        <f>Balance!B39+Balance!C39</f>
        <v>48528.50999999998</v>
      </c>
      <c r="E39" s="10"/>
      <c r="F39" s="10">
        <f>Balance!D39-Balance!E39</f>
        <v>48528.50999999998</v>
      </c>
      <c r="H39" s="38"/>
    </row>
    <row r="40" spans="1:8" x14ac:dyDescent="0.25">
      <c r="A40" s="9" t="s">
        <v>318</v>
      </c>
      <c r="B40" s="10">
        <f>Balance!F39</f>
        <v>48528.50999999998</v>
      </c>
      <c r="C40" s="10"/>
      <c r="D40" s="10">
        <f>Balance!B40+Balance!C40</f>
        <v>48528.50999999998</v>
      </c>
      <c r="E40" s="10"/>
      <c r="F40" s="10">
        <f>Balance!D40-Balance!E40</f>
        <v>48528.50999999998</v>
      </c>
      <c r="H40" s="38"/>
    </row>
    <row r="41" spans="1:8" x14ac:dyDescent="0.25">
      <c r="A41" s="9" t="s">
        <v>319</v>
      </c>
      <c r="B41" s="10">
        <f>Balance!F40</f>
        <v>48528.50999999998</v>
      </c>
      <c r="C41" s="10"/>
      <c r="D41" s="10">
        <f>Balance!B41+Balance!C41</f>
        <v>48528.50999999998</v>
      </c>
      <c r="E41" s="10"/>
      <c r="F41" s="10">
        <f>Balance!D41-Balance!E41</f>
        <v>48528.50999999998</v>
      </c>
      <c r="H41" s="38"/>
    </row>
  </sheetData>
  <pageMargins left="0.70866141732283472" right="0.70866141732283472" top="0.74803149606299213" bottom="0.74803149606299213" header="0.51181102362204722" footer="0.51181102362204722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zoomScale="78" zoomScaleNormal="78" workbookViewId="0">
      <selection activeCell="B27" sqref="B27"/>
    </sheetView>
  </sheetViews>
  <sheetFormatPr defaultRowHeight="15" x14ac:dyDescent="0.25"/>
  <cols>
    <col min="1" max="1" width="26.5703125" customWidth="1"/>
    <col min="2" max="2" width="13.7109375" customWidth="1"/>
    <col min="3" max="3" width="16.42578125" customWidth="1"/>
    <col min="4" max="4" width="15" customWidth="1"/>
    <col min="5" max="5" width="13.85546875" customWidth="1"/>
    <col min="6" max="6" width="15.7109375" customWidth="1"/>
    <col min="7" max="7" width="14.85546875" customWidth="1"/>
    <col min="8" max="8" width="13.140625" customWidth="1"/>
    <col min="9" max="9" width="14.85546875" customWidth="1"/>
    <col min="10" max="10" width="14.5703125" customWidth="1"/>
    <col min="11" max="11" width="15" customWidth="1"/>
    <col min="12" max="12" width="14.28515625" customWidth="1"/>
    <col min="13" max="13" width="14.5703125" customWidth="1"/>
    <col min="14" max="14" width="15.140625" customWidth="1"/>
    <col min="15" max="15" width="14.5703125" customWidth="1"/>
  </cols>
  <sheetData>
    <row r="1" spans="1:15" x14ac:dyDescent="0.25">
      <c r="A1" s="131" t="s">
        <v>426</v>
      </c>
      <c r="B1" s="131"/>
      <c r="C1" s="131"/>
      <c r="D1" s="131"/>
      <c r="E1" s="131"/>
      <c r="F1" s="131"/>
      <c r="G1" s="131"/>
    </row>
    <row r="3" spans="1:15" ht="15.75" thickBot="1" x14ac:dyDescent="0.3">
      <c r="A3" s="39" t="s">
        <v>304</v>
      </c>
      <c r="B3" s="40" t="s">
        <v>308</v>
      </c>
      <c r="C3" s="40" t="s">
        <v>309</v>
      </c>
      <c r="D3" s="40" t="s">
        <v>310</v>
      </c>
      <c r="E3" s="40" t="s">
        <v>311</v>
      </c>
      <c r="F3" s="40" t="s">
        <v>312</v>
      </c>
      <c r="G3" s="40" t="s">
        <v>313</v>
      </c>
      <c r="H3" s="40" t="s">
        <v>314</v>
      </c>
      <c r="I3" s="40" t="s">
        <v>315</v>
      </c>
      <c r="J3" s="40" t="s">
        <v>316</v>
      </c>
      <c r="K3" s="40" t="s">
        <v>317</v>
      </c>
      <c r="L3" s="40" t="s">
        <v>318</v>
      </c>
      <c r="M3" s="40" t="s">
        <v>319</v>
      </c>
      <c r="N3" s="40" t="s">
        <v>322</v>
      </c>
      <c r="O3" s="41"/>
    </row>
    <row r="4" spans="1:15" x14ac:dyDescent="0.25">
      <c r="A4" s="17" t="s">
        <v>7</v>
      </c>
      <c r="B4" s="42">
        <f>Receipts!H220</f>
        <v>0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>
        <f>SUM('AGM Summary 2019'!B4:M4)</f>
        <v>0</v>
      </c>
    </row>
    <row r="5" spans="1:15" x14ac:dyDescent="0.25">
      <c r="A5" s="9" t="s">
        <v>5</v>
      </c>
      <c r="B5" s="43">
        <f>Receipts!F220</f>
        <v>1389.09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>
        <f>SUM('AGM Summary 2019'!B5:M5)</f>
        <v>1389.09</v>
      </c>
    </row>
    <row r="6" spans="1:15" x14ac:dyDescent="0.25">
      <c r="A6" s="9" t="s">
        <v>323</v>
      </c>
      <c r="B6" s="43">
        <f>Receipts!G220</f>
        <v>51.3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>
        <f>SUM('AGM Summary 2019'!B6:M6)</f>
        <v>51.3</v>
      </c>
    </row>
    <row r="7" spans="1:15" x14ac:dyDescent="0.25">
      <c r="A7" s="9" t="s">
        <v>192</v>
      </c>
      <c r="B7" s="43">
        <f>Receipts!I220</f>
        <v>0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f>SUM('AGM Summary 2019'!B7:M7)</f>
        <v>0</v>
      </c>
    </row>
    <row r="8" spans="1:15" x14ac:dyDescent="0.25">
      <c r="A8" s="9" t="s">
        <v>9</v>
      </c>
      <c r="B8" s="43">
        <f>Receipts!J220</f>
        <v>0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>
        <f>SUM('AGM Summary 2019'!B8:M8)</f>
        <v>0</v>
      </c>
    </row>
    <row r="9" spans="1:15" x14ac:dyDescent="0.25">
      <c r="A9" s="9" t="s">
        <v>10</v>
      </c>
      <c r="B9" s="43">
        <f>Receipts!K220</f>
        <v>454.55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>
        <f>SUM('AGM Summary 2019'!B9:M9)</f>
        <v>454.55</v>
      </c>
    </row>
    <row r="10" spans="1:15" x14ac:dyDescent="0.25">
      <c r="A10" s="9" t="s">
        <v>11</v>
      </c>
      <c r="B10" s="43">
        <f>Receipts!L220</f>
        <v>0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>
        <f>SUM('AGM Summary 2019'!B10:M10)</f>
        <v>0</v>
      </c>
    </row>
    <row r="11" spans="1:15" x14ac:dyDescent="0.25">
      <c r="A11" s="9" t="s">
        <v>325</v>
      </c>
      <c r="B11" s="43">
        <f>Receipts!N220</f>
        <v>0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>
        <f>SUM('AGM Summary 2019'!B11:M11)</f>
        <v>0</v>
      </c>
    </row>
    <row r="12" spans="1:15" x14ac:dyDescent="0.25">
      <c r="A12" s="44" t="s">
        <v>4</v>
      </c>
      <c r="B12" s="45">
        <f>Receipts!E220</f>
        <v>184.36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>
        <f>SUM('AGM Summary 2019'!B12:M12)</f>
        <v>184.36</v>
      </c>
    </row>
    <row r="13" spans="1:15" ht="15.75" thickBot="1" x14ac:dyDescent="0.3">
      <c r="A13" s="46" t="s">
        <v>12</v>
      </c>
      <c r="B13" s="47">
        <f>Receipts!M220</f>
        <v>0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>
        <f>SUM('AGM Summary 2019'!B13:M13)</f>
        <v>0</v>
      </c>
    </row>
    <row r="14" spans="1:15" s="7" customFormat="1" ht="15.75" thickBot="1" x14ac:dyDescent="0.3">
      <c r="A14" s="48" t="s">
        <v>326</v>
      </c>
      <c r="B14" s="49">
        <f>SUM('AGM Summary 2019'!B4:B13)</f>
        <v>2079.2999999999997</v>
      </c>
      <c r="C14" s="49">
        <f>SUM('AGM Summary 2019'!C4:C13)</f>
        <v>0</v>
      </c>
      <c r="D14" s="49">
        <f>SUM('AGM Summary 2019'!D4:D13)</f>
        <v>0</v>
      </c>
      <c r="E14" s="49">
        <f>SUM('AGM Summary 2019'!E4:E13)</f>
        <v>0</v>
      </c>
      <c r="F14" s="49">
        <f>SUM('AGM Summary 2019'!F4:F13)</f>
        <v>0</v>
      </c>
      <c r="G14" s="49">
        <f>SUM('AGM Summary 2019'!G4:G13)</f>
        <v>0</v>
      </c>
      <c r="H14" s="49">
        <f>SUM('AGM Summary 2019'!H4:H13)</f>
        <v>0</v>
      </c>
      <c r="I14" s="49">
        <f>SUM('AGM Summary 2019'!I4:I13)</f>
        <v>0</v>
      </c>
      <c r="J14" s="49">
        <f>SUM('AGM Summary 2019'!J4:J13)</f>
        <v>0</v>
      </c>
      <c r="K14" s="49">
        <f>SUM('AGM Summary 2019'!K4:K13)</f>
        <v>0</v>
      </c>
      <c r="L14" s="49">
        <f>SUM('AGM Summary 2019'!L4:L13)</f>
        <v>0</v>
      </c>
      <c r="M14" s="49">
        <f>SUM('AGM Summary 2019'!M4:M13)</f>
        <v>0</v>
      </c>
      <c r="N14" s="49"/>
      <c r="O14" s="50">
        <f>SUM('AGM Summary 2019'!B14:M14)</f>
        <v>2079.2999999999997</v>
      </c>
    </row>
    <row r="15" spans="1:15" ht="15.75" thickBot="1" x14ac:dyDescent="0.3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</row>
    <row r="16" spans="1:15" ht="15.75" thickBot="1" x14ac:dyDescent="0.3">
      <c r="A16" s="39" t="s">
        <v>306</v>
      </c>
      <c r="B16" s="40" t="s">
        <v>308</v>
      </c>
      <c r="C16" s="40" t="s">
        <v>309</v>
      </c>
      <c r="D16" s="40" t="s">
        <v>310</v>
      </c>
      <c r="E16" s="40" t="s">
        <v>311</v>
      </c>
      <c r="F16" s="40" t="s">
        <v>312</v>
      </c>
      <c r="G16" s="40" t="s">
        <v>313</v>
      </c>
      <c r="H16" s="40" t="s">
        <v>314</v>
      </c>
      <c r="I16" s="40" t="s">
        <v>315</v>
      </c>
      <c r="J16" s="40" t="s">
        <v>316</v>
      </c>
      <c r="K16" s="40" t="s">
        <v>317</v>
      </c>
      <c r="L16" s="40" t="s">
        <v>318</v>
      </c>
      <c r="M16" s="40" t="s">
        <v>319</v>
      </c>
      <c r="N16" s="40"/>
      <c r="O16" s="41"/>
    </row>
    <row r="17" spans="1:15" x14ac:dyDescent="0.25">
      <c r="A17" s="17" t="s">
        <v>5</v>
      </c>
      <c r="B17" s="42">
        <f>Payments!F223</f>
        <v>1128.23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52">
        <f>SUM('AGM Summary 2019'!B17:N17)</f>
        <v>1128.23</v>
      </c>
    </row>
    <row r="18" spans="1:15" x14ac:dyDescent="0.25">
      <c r="A18" s="9" t="s">
        <v>327</v>
      </c>
      <c r="B18" s="43">
        <f>Payments!G223</f>
        <v>4023.24</v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52">
        <f>SUM('AGM Summary 2019'!B18:N18)</f>
        <v>4023.24</v>
      </c>
    </row>
    <row r="19" spans="1:15" x14ac:dyDescent="0.25">
      <c r="A19" s="9" t="s">
        <v>328</v>
      </c>
      <c r="B19" s="43">
        <f>Payments!H223</f>
        <v>12.05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52">
        <f>SUM('AGM Summary 2019'!B19:N19)</f>
        <v>12.05</v>
      </c>
    </row>
    <row r="20" spans="1:15" x14ac:dyDescent="0.25">
      <c r="A20" s="9" t="s">
        <v>9</v>
      </c>
      <c r="B20" s="43">
        <f>Payments!L223</f>
        <v>0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52">
        <f>SUM('AGM Summary 2019'!B20:N20)</f>
        <v>0</v>
      </c>
    </row>
    <row r="21" spans="1:15" x14ac:dyDescent="0.25">
      <c r="A21" s="9" t="s">
        <v>329</v>
      </c>
      <c r="B21" s="43">
        <f>Payments!I223</f>
        <v>0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52">
        <f>SUM('AGM Summary 2019'!B21:N21)</f>
        <v>0</v>
      </c>
    </row>
    <row r="22" spans="1:15" x14ac:dyDescent="0.25">
      <c r="A22" s="9" t="s">
        <v>330</v>
      </c>
      <c r="B22" s="43">
        <f>Payments!K223</f>
        <v>504.64</v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52">
        <f>SUM('AGM Summary 2019'!B22:N22)</f>
        <v>504.64</v>
      </c>
    </row>
    <row r="23" spans="1:15" x14ac:dyDescent="0.25">
      <c r="A23" s="9" t="s">
        <v>192</v>
      </c>
      <c r="B23" s="43">
        <f>Payments!M223</f>
        <v>0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52">
        <f>SUM(B23:M23)</f>
        <v>0</v>
      </c>
    </row>
    <row r="24" spans="1:15" x14ac:dyDescent="0.25">
      <c r="A24" s="9" t="s">
        <v>331</v>
      </c>
      <c r="B24" s="43">
        <f>Payments!N223</f>
        <v>5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52">
        <f>SUM('AGM Summary 2019'!B24:N24)</f>
        <v>5</v>
      </c>
    </row>
    <row r="25" spans="1:15" x14ac:dyDescent="0.25">
      <c r="A25" s="44" t="s">
        <v>332</v>
      </c>
      <c r="B25" s="45">
        <f>Payments!E223</f>
        <v>536.93000000000006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52">
        <f>SUM('AGM Summary 2019'!B25:N25)</f>
        <v>536.93000000000006</v>
      </c>
    </row>
    <row r="26" spans="1:15" ht="15.75" thickBot="1" x14ac:dyDescent="0.3">
      <c r="A26" s="46" t="s">
        <v>11</v>
      </c>
      <c r="B26" s="47">
        <f>Payments!J223</f>
        <v>42.95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52">
        <f>SUM('AGM Summary 2019'!B26:N26)</f>
        <v>42.95</v>
      </c>
    </row>
    <row r="27" spans="1:15" s="7" customFormat="1" ht="15.75" thickBot="1" x14ac:dyDescent="0.3">
      <c r="A27" s="48" t="s">
        <v>333</v>
      </c>
      <c r="B27" s="53">
        <f>SUM('AGM Summary 2019'!B17:B26)</f>
        <v>6253.04</v>
      </c>
      <c r="C27" s="53">
        <f>SUM('AGM Summary 2019'!C17:C26)</f>
        <v>0</v>
      </c>
      <c r="D27" s="53">
        <f>SUM('AGM Summary 2019'!D17:D26)</f>
        <v>0</v>
      </c>
      <c r="E27" s="53">
        <f>SUM('AGM Summary 2019'!E17:E26)</f>
        <v>0</v>
      </c>
      <c r="F27" s="53">
        <f>SUM('AGM Summary 2019'!F17:F26)</f>
        <v>0</v>
      </c>
      <c r="G27" s="53">
        <f>SUM('AGM Summary 2019'!G17:G26)</f>
        <v>0</v>
      </c>
      <c r="H27" s="53">
        <f>SUM('AGM Summary 2019'!H17:H26)</f>
        <v>0</v>
      </c>
      <c r="I27" s="53">
        <f>SUM('AGM Summary 2019'!I17:I26)</f>
        <v>0</v>
      </c>
      <c r="J27" s="53">
        <f>SUM('AGM Summary 2019'!J17:J26)</f>
        <v>0</v>
      </c>
      <c r="K27" s="53">
        <f>SUM('AGM Summary 2019'!K17:K26)</f>
        <v>0</v>
      </c>
      <c r="L27" s="53">
        <f>SUM('AGM Summary 2019'!L17:L26)</f>
        <v>0</v>
      </c>
      <c r="M27" s="53">
        <f>SUM('AGM Summary 2019'!M17:M26)</f>
        <v>0</v>
      </c>
      <c r="N27" s="53">
        <f>SUM('AGM Summary 2019'!N17:N26)</f>
        <v>0</v>
      </c>
      <c r="O27" s="54">
        <f>SUM('AGM Summary 2019'!O17:O26)</f>
        <v>6253.04</v>
      </c>
    </row>
    <row r="28" spans="1:15" ht="15.75" thickBot="1" x14ac:dyDescent="0.3">
      <c r="A28" s="48" t="s">
        <v>334</v>
      </c>
      <c r="B28" s="55">
        <f>'AGM Summary 2019'!B14-'AGM Summary 2019'!B27</f>
        <v>-4173.74</v>
      </c>
      <c r="C28" s="55">
        <f>'AGM Summary 2019'!C14-'AGM Summary 2019'!C27</f>
        <v>0</v>
      </c>
      <c r="D28" s="55">
        <f>'AGM Summary 2019'!D14-'AGM Summary 2019'!D27</f>
        <v>0</v>
      </c>
      <c r="E28" s="55">
        <f>'AGM Summary 2019'!E14-'AGM Summary 2019'!E27</f>
        <v>0</v>
      </c>
      <c r="F28" s="55">
        <f>'AGM Summary 2019'!F14-'AGM Summary 2019'!F27</f>
        <v>0</v>
      </c>
      <c r="G28" s="55">
        <f>'AGM Summary 2019'!G14-'AGM Summary 2019'!G27</f>
        <v>0</v>
      </c>
      <c r="H28" s="55">
        <f>'AGM Summary 2019'!H14-'AGM Summary 2019'!H27</f>
        <v>0</v>
      </c>
      <c r="I28" s="55">
        <f>'AGM Summary 2019'!I14-'AGM Summary 2019'!I27</f>
        <v>0</v>
      </c>
      <c r="J28" s="55">
        <f>'AGM Summary 2019'!J14-'AGM Summary 2019'!J27</f>
        <v>0</v>
      </c>
      <c r="K28" s="55">
        <f>'AGM Summary 2019'!K14-'AGM Summary 2019'!K27</f>
        <v>0</v>
      </c>
      <c r="L28" s="55">
        <f>'AGM Summary 2019'!L14-'AGM Summary 2019'!L27</f>
        <v>0</v>
      </c>
      <c r="M28" s="55">
        <f>'AGM Summary 2019'!M14-'AGM Summary 2019'!M27</f>
        <v>0</v>
      </c>
      <c r="N28" s="55">
        <f>'AGM Summary 2019'!N14-'AGM Summary 2019'!N27</f>
        <v>0</v>
      </c>
      <c r="O28" s="56">
        <f>'AGM Summary 2019'!O14-'AGM Summary 2019'!O27</f>
        <v>-4173.74</v>
      </c>
    </row>
    <row r="30" spans="1:15" x14ac:dyDescent="0.25">
      <c r="A30" s="7" t="s">
        <v>335</v>
      </c>
    </row>
    <row r="31" spans="1:15" x14ac:dyDescent="0.25">
      <c r="A31" s="57">
        <f>'AGM Summary 2018'!M32</f>
        <v>52702.245454545482</v>
      </c>
      <c r="B31" s="58">
        <f>'AGM Summary 2019'!A31+'AGM Summary 2019'!B28</f>
        <v>48528.505454545484</v>
      </c>
      <c r="C31" s="58">
        <f>'AGM Summary 2019'!B31+'AGM Summary 2019'!C28</f>
        <v>48528.505454545484</v>
      </c>
      <c r="D31" s="58">
        <f>'AGM Summary 2019'!C31+'AGM Summary 2019'!D28</f>
        <v>48528.505454545484</v>
      </c>
      <c r="E31" s="58">
        <f>'AGM Summary 2019'!D31+'AGM Summary 2019'!E28</f>
        <v>48528.505454545484</v>
      </c>
      <c r="F31" s="58">
        <f>'AGM Summary 2019'!E31+'AGM Summary 2019'!F28</f>
        <v>48528.505454545484</v>
      </c>
      <c r="G31" s="58">
        <f>'AGM Summary 2019'!F31+'AGM Summary 2019'!G28</f>
        <v>48528.505454545484</v>
      </c>
      <c r="H31" s="58">
        <f>'AGM Summary 2019'!G31+'AGM Summary 2019'!H28</f>
        <v>48528.505454545484</v>
      </c>
      <c r="I31" s="58">
        <f>'AGM Summary 2019'!H31+'AGM Summary 2019'!I28</f>
        <v>48528.505454545484</v>
      </c>
      <c r="J31" s="58">
        <f>'AGM Summary 2019'!I31+'AGM Summary 2019'!J28</f>
        <v>48528.505454545484</v>
      </c>
      <c r="K31" s="58">
        <f>'AGM Summary 2019'!J31+'AGM Summary 2019'!K28</f>
        <v>48528.505454545484</v>
      </c>
      <c r="L31" s="58">
        <f>'AGM Summary 2019'!K31+'AGM Summary 2019'!L28</f>
        <v>48528.505454545484</v>
      </c>
      <c r="M31" s="58">
        <f>'AGM Summary 2019'!L31+'AGM Summary 2019'!M28</f>
        <v>48528.505454545484</v>
      </c>
      <c r="N31" s="59"/>
      <c r="O31" s="58"/>
    </row>
  </sheetData>
  <mergeCells count="1">
    <mergeCell ref="A1:G1"/>
  </mergeCells>
  <pageMargins left="0.7" right="0.7" top="0.75" bottom="0.75" header="0.51180555555555496" footer="0.51180555555555496"/>
  <pageSetup paperSize="9" scale="56" firstPageNumber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zoomScale="78" zoomScaleNormal="78" workbookViewId="0">
      <selection activeCell="E24" sqref="E24"/>
    </sheetView>
  </sheetViews>
  <sheetFormatPr defaultRowHeight="15" x14ac:dyDescent="0.25"/>
  <cols>
    <col min="1" max="1" width="33.42578125" customWidth="1"/>
    <col min="2" max="2" width="14" customWidth="1"/>
    <col min="3" max="3" width="12" customWidth="1"/>
    <col min="4" max="4" width="28.5703125" customWidth="1"/>
    <col min="5" max="5" width="16.5703125" customWidth="1"/>
  </cols>
  <sheetData>
    <row r="1" spans="1:5" x14ac:dyDescent="0.25">
      <c r="A1" s="132" t="s">
        <v>336</v>
      </c>
      <c r="B1" s="132"/>
      <c r="C1" s="132"/>
      <c r="D1" s="113"/>
    </row>
    <row r="2" spans="1:5" x14ac:dyDescent="0.25">
      <c r="A2" s="60">
        <v>43160</v>
      </c>
      <c r="B2" s="61"/>
      <c r="C2" s="61"/>
    </row>
    <row r="3" spans="1:5" x14ac:dyDescent="0.25">
      <c r="A3" s="101"/>
    </row>
    <row r="4" spans="1:5" ht="15.75" thickBot="1" x14ac:dyDescent="0.3">
      <c r="A4" s="114" t="s">
        <v>441</v>
      </c>
      <c r="C4" s="116">
        <f>'Reco Feb 18'!E33</f>
        <v>52702.245454545402</v>
      </c>
    </row>
    <row r="5" spans="1:5" ht="15.75" thickTop="1" x14ac:dyDescent="0.25">
      <c r="A5" s="101" t="s">
        <v>416</v>
      </c>
    </row>
    <row r="6" spans="1:5" x14ac:dyDescent="0.25">
      <c r="A6" s="101"/>
    </row>
    <row r="7" spans="1:5" x14ac:dyDescent="0.25">
      <c r="A7" s="101"/>
    </row>
    <row r="8" spans="1:5" x14ac:dyDescent="0.25">
      <c r="A8" s="101"/>
    </row>
    <row r="9" spans="1:5" ht="15.75" thickBot="1" x14ac:dyDescent="0.3">
      <c r="A9" s="101"/>
      <c r="C9" s="116">
        <f>C4-C5-C6-C7-C8</f>
        <v>52702.245454545402</v>
      </c>
    </row>
    <row r="10" spans="1:5" ht="15.75" thickTop="1" x14ac:dyDescent="0.25">
      <c r="A10" s="101"/>
    </row>
    <row r="11" spans="1:5" ht="15.75" thickBot="1" x14ac:dyDescent="0.3">
      <c r="A11" s="7" t="s">
        <v>338</v>
      </c>
      <c r="C11" s="62">
        <f>'Reco Feb 18'!C27</f>
        <v>52702.245454545402</v>
      </c>
    </row>
    <row r="13" spans="1:5" x14ac:dyDescent="0.25">
      <c r="A13" s="7" t="s">
        <v>304</v>
      </c>
      <c r="D13" s="7" t="s">
        <v>306</v>
      </c>
    </row>
    <row r="14" spans="1:5" x14ac:dyDescent="0.25">
      <c r="A14" s="63" t="s">
        <v>7</v>
      </c>
      <c r="B14" s="64">
        <f>'AGM Summary 2019'!B4</f>
        <v>0</v>
      </c>
      <c r="D14" t="s">
        <v>5</v>
      </c>
      <c r="E14" s="65">
        <f>'AGM Summary 2019'!B17</f>
        <v>1128.23</v>
      </c>
    </row>
    <row r="15" spans="1:5" x14ac:dyDescent="0.25">
      <c r="A15" t="s">
        <v>5</v>
      </c>
      <c r="B15" s="64">
        <f>'AGM Summary 2019'!B5</f>
        <v>1389.09</v>
      </c>
      <c r="D15" t="s">
        <v>339</v>
      </c>
      <c r="E15" s="64">
        <f>'AGM Summary 2019'!B18</f>
        <v>4023.24</v>
      </c>
    </row>
    <row r="16" spans="1:5" x14ac:dyDescent="0.25">
      <c r="A16" t="s">
        <v>340</v>
      </c>
      <c r="B16" s="64">
        <f>'AGM Summary 2019'!B6</f>
        <v>51.3</v>
      </c>
      <c r="D16" t="s">
        <v>341</v>
      </c>
      <c r="E16" s="64">
        <f>'AGM Summary 2019'!B19</f>
        <v>12.05</v>
      </c>
    </row>
    <row r="17" spans="1:5" x14ac:dyDescent="0.25">
      <c r="A17" t="s">
        <v>324</v>
      </c>
      <c r="B17" s="64">
        <f>'AGM Summary 2019'!B7</f>
        <v>0</v>
      </c>
      <c r="D17" t="s">
        <v>342</v>
      </c>
      <c r="E17" s="64">
        <f>'AGM Summary 2019'!B22</f>
        <v>504.64</v>
      </c>
    </row>
    <row r="18" spans="1:5" x14ac:dyDescent="0.25">
      <c r="A18" t="s">
        <v>192</v>
      </c>
      <c r="B18" s="64">
        <f>'AGM Summary 2019'!B7</f>
        <v>0</v>
      </c>
      <c r="D18" t="s">
        <v>343</v>
      </c>
      <c r="E18" s="64">
        <f>'AGM Summary 2019'!B21</f>
        <v>0</v>
      </c>
    </row>
    <row r="19" spans="1:5" x14ac:dyDescent="0.25">
      <c r="A19" t="s">
        <v>343</v>
      </c>
      <c r="B19" s="64">
        <f>'AGM Summary 2019'!B9</f>
        <v>454.55</v>
      </c>
      <c r="D19" t="s">
        <v>192</v>
      </c>
      <c r="E19" s="64">
        <f>'AGM Summary 2019'!B23</f>
        <v>0</v>
      </c>
    </row>
    <row r="20" spans="1:5" x14ac:dyDescent="0.25">
      <c r="A20" t="s">
        <v>9</v>
      </c>
      <c r="B20" s="64">
        <f>'AGM Summary 2019'!B8</f>
        <v>0</v>
      </c>
      <c r="D20" t="s">
        <v>344</v>
      </c>
      <c r="E20" s="64">
        <f>'AGM Summary 2019'!B20</f>
        <v>0</v>
      </c>
    </row>
    <row r="21" spans="1:5" x14ac:dyDescent="0.25">
      <c r="A21" t="s">
        <v>12</v>
      </c>
      <c r="B21" s="64">
        <f>'AGM Summary 2019'!B13</f>
        <v>0</v>
      </c>
      <c r="D21" t="s">
        <v>345</v>
      </c>
      <c r="E21" s="64">
        <f>'AGM Summary 2019'!B24</f>
        <v>5</v>
      </c>
    </row>
    <row r="22" spans="1:5" x14ac:dyDescent="0.25">
      <c r="A22" t="s">
        <v>11</v>
      </c>
      <c r="B22" s="64">
        <f>'AGM Summary 2019'!B10</f>
        <v>0</v>
      </c>
      <c r="D22" t="s">
        <v>11</v>
      </c>
      <c r="E22" s="64">
        <f>'AGM Summary 2019'!B26</f>
        <v>42.95</v>
      </c>
    </row>
    <row r="23" spans="1:5" x14ac:dyDescent="0.25">
      <c r="A23" t="s">
        <v>346</v>
      </c>
      <c r="B23" s="64">
        <f>'AGM Summary 2019'!B11</f>
        <v>0</v>
      </c>
      <c r="D23" s="66" t="s">
        <v>4</v>
      </c>
      <c r="E23" s="67">
        <f>'AGM Summary 2019'!B25</f>
        <v>536.93000000000006</v>
      </c>
    </row>
    <row r="24" spans="1:5" x14ac:dyDescent="0.25">
      <c r="A24" s="66" t="s">
        <v>4</v>
      </c>
      <c r="B24" s="67">
        <f>'AGM Summary 2019'!B12</f>
        <v>184.36</v>
      </c>
      <c r="E24" s="64"/>
    </row>
    <row r="25" spans="1:5" ht="15.75" thickBot="1" x14ac:dyDescent="0.3">
      <c r="B25" s="68">
        <f>SUM(B14:B24)</f>
        <v>2079.2999999999997</v>
      </c>
      <c r="C25" s="7"/>
      <c r="E25" s="69">
        <f>SUM(E14:E24)</f>
        <v>6253.04</v>
      </c>
    </row>
    <row r="26" spans="1:5" ht="15.75" thickTop="1" x14ac:dyDescent="0.25">
      <c r="A26" s="7"/>
      <c r="B26" s="70"/>
      <c r="D26" s="7"/>
    </row>
    <row r="27" spans="1:5" ht="15.75" thickBot="1" x14ac:dyDescent="0.3">
      <c r="A27" s="71" t="s">
        <v>347</v>
      </c>
      <c r="B27" s="72"/>
      <c r="C27" s="73">
        <f>C11+B25-E25</f>
        <v>48528.505454545404</v>
      </c>
      <c r="E27" s="64"/>
    </row>
    <row r="28" spans="1:5" ht="15.75" thickTop="1" x14ac:dyDescent="0.25">
      <c r="A28" s="7"/>
      <c r="B28" s="70"/>
      <c r="D28" s="74" t="s">
        <v>348</v>
      </c>
      <c r="E28" s="38"/>
    </row>
    <row r="29" spans="1:5" x14ac:dyDescent="0.25">
      <c r="A29" s="7"/>
      <c r="B29" s="70"/>
      <c r="E29" s="38"/>
    </row>
    <row r="30" spans="1:5" x14ac:dyDescent="0.25">
      <c r="A30" s="7"/>
      <c r="B30" s="70"/>
      <c r="D30" s="74"/>
      <c r="E30" s="38"/>
    </row>
    <row r="31" spans="1:5" x14ac:dyDescent="0.25">
      <c r="A31" s="7"/>
      <c r="B31" s="70"/>
      <c r="D31" s="74"/>
      <c r="E31" s="107"/>
    </row>
    <row r="32" spans="1:5" x14ac:dyDescent="0.25">
      <c r="A32" s="7"/>
      <c r="B32" s="70"/>
      <c r="D32" s="1"/>
      <c r="E32" s="38"/>
    </row>
    <row r="33" spans="1:5" ht="15.75" thickBot="1" x14ac:dyDescent="0.3">
      <c r="D33" s="61" t="s">
        <v>415</v>
      </c>
      <c r="E33" s="115">
        <f>C27+E28+E29+E30+E31</f>
        <v>48528.505454545404</v>
      </c>
    </row>
    <row r="34" spans="1:5" ht="15.75" thickTop="1" x14ac:dyDescent="0.25"/>
    <row r="35" spans="1:5" x14ac:dyDescent="0.25">
      <c r="A35" s="61" t="s">
        <v>350</v>
      </c>
      <c r="D35" s="61" t="s">
        <v>351</v>
      </c>
    </row>
    <row r="36" spans="1:5" x14ac:dyDescent="0.25">
      <c r="A36" s="133" t="s">
        <v>352</v>
      </c>
      <c r="B36" s="133"/>
      <c r="D36" s="133" t="s">
        <v>353</v>
      </c>
      <c r="E36" s="133"/>
    </row>
    <row r="37" spans="1:5" x14ac:dyDescent="0.25">
      <c r="A37" t="s">
        <v>354</v>
      </c>
      <c r="B37" s="64">
        <v>54584.81</v>
      </c>
      <c r="D37" t="s">
        <v>354</v>
      </c>
      <c r="E37" s="64">
        <v>39686.94</v>
      </c>
    </row>
    <row r="38" spans="1:5" x14ac:dyDescent="0.25">
      <c r="A38" t="s">
        <v>12</v>
      </c>
      <c r="B38" s="64">
        <v>0</v>
      </c>
      <c r="D38" t="s">
        <v>12</v>
      </c>
      <c r="E38" s="64">
        <v>0</v>
      </c>
    </row>
    <row r="39" spans="1:5" ht="15.75" thickBot="1" x14ac:dyDescent="0.3">
      <c r="A39" s="77" t="s">
        <v>355</v>
      </c>
      <c r="B39" s="69">
        <f>B37+B38</f>
        <v>54584.81</v>
      </c>
      <c r="D39" s="77" t="s">
        <v>347</v>
      </c>
      <c r="E39" s="69">
        <f>E37+E38</f>
        <v>39686.94</v>
      </c>
    </row>
    <row r="40" spans="1:5" ht="15.75" thickTop="1" x14ac:dyDescent="0.25"/>
    <row r="41" spans="1:5" x14ac:dyDescent="0.25">
      <c r="B41" s="90"/>
    </row>
    <row r="42" spans="1:5" x14ac:dyDescent="0.25">
      <c r="A42" s="92"/>
      <c r="B42" s="96"/>
      <c r="D42" s="89" t="s">
        <v>356</v>
      </c>
    </row>
    <row r="43" spans="1:5" x14ac:dyDescent="0.25">
      <c r="D43" t="s">
        <v>357</v>
      </c>
    </row>
    <row r="44" spans="1:5" x14ac:dyDescent="0.25">
      <c r="D44" t="s">
        <v>358</v>
      </c>
      <c r="E44" s="90">
        <v>60000</v>
      </c>
    </row>
    <row r="45" spans="1:5" x14ac:dyDescent="0.25">
      <c r="D45" t="s">
        <v>359</v>
      </c>
      <c r="E45" s="90">
        <v>0</v>
      </c>
    </row>
    <row r="46" spans="1:5" ht="15.75" thickBot="1" x14ac:dyDescent="0.3">
      <c r="D46" s="92" t="s">
        <v>347</v>
      </c>
      <c r="E46" s="91">
        <v>60000</v>
      </c>
    </row>
    <row r="47" spans="1:5" ht="15.75" thickTop="1" x14ac:dyDescent="0.25"/>
  </sheetData>
  <mergeCells count="3">
    <mergeCell ref="A1:C1"/>
    <mergeCell ref="A36:B36"/>
    <mergeCell ref="D36:E36"/>
  </mergeCells>
  <pageMargins left="0.25" right="0.25" top="0.75" bottom="0.75" header="0.3" footer="0.3"/>
  <pageSetup paperSize="9" scale="85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zoomScale="78" zoomScaleNormal="78" workbookViewId="0">
      <selection activeCell="L10" sqref="L10"/>
    </sheetView>
  </sheetViews>
  <sheetFormatPr defaultRowHeight="15" x14ac:dyDescent="0.25"/>
  <cols>
    <col min="1" max="1" width="27.7109375"/>
    <col min="2" max="13" width="16.140625"/>
    <col min="14" max="14" width="18.28515625"/>
    <col min="15" max="15" width="16.140625"/>
  </cols>
  <sheetData>
    <row r="1" spans="1:15" x14ac:dyDescent="0.25">
      <c r="A1" s="131" t="s">
        <v>321</v>
      </c>
      <c r="B1" s="131"/>
      <c r="C1" s="131"/>
      <c r="D1" s="131"/>
      <c r="E1" s="131"/>
      <c r="F1" s="131"/>
      <c r="G1" s="131"/>
    </row>
    <row r="3" spans="1:15" x14ac:dyDescent="0.25">
      <c r="A3" s="39" t="s">
        <v>304</v>
      </c>
      <c r="B3" s="40" t="s">
        <v>308</v>
      </c>
      <c r="C3" s="40" t="s">
        <v>309</v>
      </c>
      <c r="D3" s="40" t="s">
        <v>310</v>
      </c>
      <c r="E3" s="40" t="s">
        <v>311</v>
      </c>
      <c r="F3" s="40" t="s">
        <v>312</v>
      </c>
      <c r="G3" s="40" t="s">
        <v>313</v>
      </c>
      <c r="H3" s="40" t="s">
        <v>314</v>
      </c>
      <c r="I3" s="40" t="s">
        <v>315</v>
      </c>
      <c r="J3" s="40" t="s">
        <v>316</v>
      </c>
      <c r="K3" s="40" t="s">
        <v>317</v>
      </c>
      <c r="L3" s="40" t="s">
        <v>318</v>
      </c>
      <c r="M3" s="40" t="s">
        <v>319</v>
      </c>
      <c r="N3" s="40" t="s">
        <v>322</v>
      </c>
      <c r="O3" s="41"/>
    </row>
    <row r="4" spans="1:15" x14ac:dyDescent="0.25">
      <c r="A4" s="17" t="s">
        <v>7</v>
      </c>
      <c r="B4" s="42"/>
      <c r="C4" s="42"/>
      <c r="D4" s="42"/>
      <c r="E4" s="42"/>
      <c r="F4" s="42"/>
      <c r="G4" s="42">
        <f>Receipts!H169</f>
        <v>3795.4545454545464</v>
      </c>
      <c r="H4" s="42">
        <f>Receipts!H187</f>
        <v>1204.52</v>
      </c>
      <c r="I4" s="42">
        <f>Receipts!H195</f>
        <v>136.36000000000001</v>
      </c>
      <c r="J4" s="42">
        <f>Receipts!H199</f>
        <v>0</v>
      </c>
      <c r="K4" s="42">
        <f>Receipts!H203</f>
        <v>0</v>
      </c>
      <c r="L4" s="42">
        <f>Receipts!H207</f>
        <v>0</v>
      </c>
      <c r="M4" s="42">
        <f>Receipts!H216</f>
        <v>0</v>
      </c>
      <c r="N4" s="42"/>
      <c r="O4" s="42">
        <f>SUM('AGM Summary 2018'!B4:M4)</f>
        <v>5136.3345454545461</v>
      </c>
    </row>
    <row r="5" spans="1:15" x14ac:dyDescent="0.25">
      <c r="A5" s="9" t="s">
        <v>5</v>
      </c>
      <c r="B5" s="43">
        <f>Receipts!F112</f>
        <v>2036.3636363636365</v>
      </c>
      <c r="C5" s="43">
        <f>Receipts!F121</f>
        <v>1348.590909090909</v>
      </c>
      <c r="D5" s="43">
        <f>Receipts!F125</f>
        <v>1805.4545454545455</v>
      </c>
      <c r="E5" s="43">
        <f>Receipts!F131</f>
        <v>2340.909090909091</v>
      </c>
      <c r="F5" s="43">
        <f>Receipts!F138</f>
        <v>2563.636363636364</v>
      </c>
      <c r="G5" s="43"/>
      <c r="H5" s="43">
        <f>Receipts!F187</f>
        <v>1059.5900000000001</v>
      </c>
      <c r="I5" s="43">
        <f>Receipts!F195</f>
        <v>1309.0899999999999</v>
      </c>
      <c r="J5" s="43">
        <f>Receipts!F199</f>
        <v>1327.27</v>
      </c>
      <c r="K5" s="43">
        <f>Receipts!F203</f>
        <v>3577.27</v>
      </c>
      <c r="L5" s="43">
        <f>Receipts!F207</f>
        <v>0</v>
      </c>
      <c r="M5" s="43">
        <f>Receipts!F216</f>
        <v>721.82</v>
      </c>
      <c r="N5" s="43"/>
      <c r="O5" s="43">
        <f>SUM('AGM Summary 2018'!B5:M5)</f>
        <v>18089.994545454545</v>
      </c>
    </row>
    <row r="6" spans="1:15" x14ac:dyDescent="0.25">
      <c r="A6" s="9" t="s">
        <v>323</v>
      </c>
      <c r="B6" s="43"/>
      <c r="C6" s="43">
        <f>Receipts!G121</f>
        <v>272.72727272727275</v>
      </c>
      <c r="D6" s="43"/>
      <c r="E6" s="43"/>
      <c r="F6" s="43"/>
      <c r="G6" s="43">
        <f>Receipts!G169</f>
        <v>90.909090909090907</v>
      </c>
      <c r="H6" s="43">
        <f>Receipts!G187</f>
        <v>90.91</v>
      </c>
      <c r="I6" s="43">
        <f>Receipts!G195</f>
        <v>0</v>
      </c>
      <c r="J6" s="43">
        <f>Receipts!G199</f>
        <v>181.82</v>
      </c>
      <c r="K6" s="43">
        <f>Receipts!G203</f>
        <v>0</v>
      </c>
      <c r="L6" s="43">
        <f>Receipts!G207</f>
        <v>1400</v>
      </c>
      <c r="M6" s="43">
        <f>Receipts!G216</f>
        <v>181.82</v>
      </c>
      <c r="N6" s="43"/>
      <c r="O6" s="43">
        <f>SUM('AGM Summary 2018'!B6:M6)</f>
        <v>2218.1863636363637</v>
      </c>
    </row>
    <row r="7" spans="1:15" x14ac:dyDescent="0.25">
      <c r="A7" s="9" t="s">
        <v>324</v>
      </c>
      <c r="B7" s="43"/>
      <c r="C7" s="43"/>
      <c r="D7" s="43"/>
      <c r="E7" s="43"/>
      <c r="F7" s="43"/>
      <c r="G7" s="43"/>
      <c r="H7" s="43"/>
      <c r="I7" s="43">
        <f>Receipts!I195</f>
        <v>0</v>
      </c>
      <c r="J7" s="43"/>
      <c r="K7" s="43"/>
      <c r="L7" s="43">
        <v>0</v>
      </c>
      <c r="M7" s="43">
        <f>Receipts!O216</f>
        <v>0</v>
      </c>
      <c r="N7" s="43"/>
      <c r="O7" s="43">
        <f>SUM('AGM Summary 2018'!B7:M7)</f>
        <v>0</v>
      </c>
    </row>
    <row r="8" spans="1:15" x14ac:dyDescent="0.25">
      <c r="A8" s="9" t="s">
        <v>192</v>
      </c>
      <c r="B8" s="43">
        <f>Receipts!I112</f>
        <v>3495.33</v>
      </c>
      <c r="C8" s="43">
        <f>Receipts!I121</f>
        <v>150</v>
      </c>
      <c r="D8" s="43">
        <f>Receipts!I125</f>
        <v>181.81818181818181</v>
      </c>
      <c r="E8" s="43">
        <f>Receipts!I131</f>
        <v>772.72727272727275</v>
      </c>
      <c r="F8" s="43">
        <f>Receipts!I138</f>
        <v>272.72727272727275</v>
      </c>
      <c r="G8" s="43">
        <f>Receipts!I169</f>
        <v>-727.27272727272725</v>
      </c>
      <c r="H8" s="43">
        <f>Receipts!I187</f>
        <v>181.82</v>
      </c>
      <c r="I8" s="43">
        <f>Receipts!I195</f>
        <v>0</v>
      </c>
      <c r="J8" s="43">
        <f>Receipts!I199</f>
        <v>0</v>
      </c>
      <c r="K8" s="43">
        <f>Receipts!I203</f>
        <v>0</v>
      </c>
      <c r="L8" s="43">
        <f>Receipts!I207</f>
        <v>0</v>
      </c>
      <c r="M8" s="43">
        <f>Receipts!I216</f>
        <v>1181.82</v>
      </c>
      <c r="N8" s="43"/>
      <c r="O8" s="43">
        <f>SUM('AGM Summary 2018'!B8:M8)</f>
        <v>5508.97</v>
      </c>
    </row>
    <row r="9" spans="1:15" x14ac:dyDescent="0.25">
      <c r="A9" s="9" t="s">
        <v>9</v>
      </c>
      <c r="B9" s="43"/>
      <c r="C9" s="43">
        <f>Receipts!J121</f>
        <v>150</v>
      </c>
      <c r="D9" s="43"/>
      <c r="E9" s="43">
        <f>Receipts!J131</f>
        <v>100</v>
      </c>
      <c r="F9" s="43"/>
      <c r="G9" s="43"/>
      <c r="H9" s="43"/>
      <c r="I9" s="43">
        <f>Receipts!J195</f>
        <v>0</v>
      </c>
      <c r="J9" s="43">
        <f>Receipts!J199</f>
        <v>0</v>
      </c>
      <c r="K9" s="43">
        <f>Receipts!J203</f>
        <v>0</v>
      </c>
      <c r="L9" s="43">
        <f>Receipts!J207</f>
        <v>0</v>
      </c>
      <c r="M9" s="43">
        <f>Receipts!J216</f>
        <v>2791.91</v>
      </c>
      <c r="N9" s="43"/>
      <c r="O9" s="43">
        <f>SUM('AGM Summary 2018'!B9:M9)</f>
        <v>3041.91</v>
      </c>
    </row>
    <row r="10" spans="1:15" x14ac:dyDescent="0.25">
      <c r="A10" s="9" t="s">
        <v>10</v>
      </c>
      <c r="B10" s="43">
        <f>Receipts!K112</f>
        <v>126.90909090909091</v>
      </c>
      <c r="C10" s="43">
        <f>Receipts!K121</f>
        <v>1886.3636363636365</v>
      </c>
      <c r="D10" s="43">
        <f>Receipts!K125</f>
        <v>1713.2727272727273</v>
      </c>
      <c r="E10" s="43">
        <f>Receipts!K131</f>
        <v>681.81818181818176</v>
      </c>
      <c r="F10" s="43">
        <f>Receipts!K138</f>
        <v>1772.7272727272727</v>
      </c>
      <c r="G10" s="43">
        <f>Receipts!K169</f>
        <v>1606.3454545454545</v>
      </c>
      <c r="H10" s="43">
        <f>Receipts!K187</f>
        <v>1943.96</v>
      </c>
      <c r="I10" s="43">
        <f>Receipts!K195</f>
        <v>2310.0100000000002</v>
      </c>
      <c r="J10" s="43">
        <f>Receipts!K199</f>
        <v>20</v>
      </c>
      <c r="K10" s="43">
        <f>Receipts!K203</f>
        <v>494.49</v>
      </c>
      <c r="L10" s="43">
        <f>Receipts!K207</f>
        <v>1547</v>
      </c>
      <c r="M10" s="43">
        <f>Receipts!K216</f>
        <v>585.5</v>
      </c>
      <c r="N10" s="43"/>
      <c r="O10" s="43">
        <f>SUM('AGM Summary 2018'!B10:M10)</f>
        <v>14688.396363636364</v>
      </c>
    </row>
    <row r="11" spans="1:15" x14ac:dyDescent="0.25">
      <c r="A11" s="9" t="s">
        <v>11</v>
      </c>
      <c r="B11" s="43"/>
      <c r="C11" s="43">
        <f>Receipts!L121</f>
        <v>600</v>
      </c>
      <c r="D11" s="43"/>
      <c r="E11" s="43">
        <f>Receipts!L131</f>
        <v>400</v>
      </c>
      <c r="F11" s="43">
        <f>Receipts!L138</f>
        <v>624</v>
      </c>
      <c r="G11" s="43"/>
      <c r="H11" s="43"/>
      <c r="I11" s="43">
        <f>Receipts!L195</f>
        <v>0</v>
      </c>
      <c r="J11" s="43">
        <f>Receipts!L199</f>
        <v>0</v>
      </c>
      <c r="K11" s="43">
        <f>Receipts!L203</f>
        <v>0</v>
      </c>
      <c r="L11" s="43">
        <f>Receipts!L207</f>
        <v>0</v>
      </c>
      <c r="M11" s="43">
        <f>Receipts!L216</f>
        <v>86.37</v>
      </c>
      <c r="N11" s="43"/>
      <c r="O11" s="43">
        <f>SUM('AGM Summary 2018'!B11:M11)</f>
        <v>1710.37</v>
      </c>
    </row>
    <row r="12" spans="1:15" x14ac:dyDescent="0.25">
      <c r="A12" s="9" t="s">
        <v>325</v>
      </c>
      <c r="B12" s="43"/>
      <c r="C12" s="43"/>
      <c r="D12" s="43"/>
      <c r="E12" s="43"/>
      <c r="F12" s="43">
        <f>Receipts!N138</f>
        <v>14385.93</v>
      </c>
      <c r="G12" s="43"/>
      <c r="H12" s="43"/>
      <c r="I12" s="43">
        <f>Receipts!N195</f>
        <v>0</v>
      </c>
      <c r="J12" s="43">
        <f>Receipts!N199</f>
        <v>0</v>
      </c>
      <c r="K12" s="43">
        <f>Receipts!N203</f>
        <v>0</v>
      </c>
      <c r="L12" s="43">
        <f>Receipts!N207</f>
        <v>0</v>
      </c>
      <c r="M12" s="43">
        <f>Receipts!N216</f>
        <v>0</v>
      </c>
      <c r="N12" s="43"/>
      <c r="O12" s="43">
        <f>SUM('AGM Summary 2018'!B12:M12)</f>
        <v>14385.93</v>
      </c>
    </row>
    <row r="13" spans="1:15" x14ac:dyDescent="0.25">
      <c r="A13" s="44" t="s">
        <v>4</v>
      </c>
      <c r="B13" s="45">
        <f>Receipts!E112</f>
        <v>216.32727272727271</v>
      </c>
      <c r="C13" s="45">
        <f>Receipts!E121</f>
        <v>350.7681818181818</v>
      </c>
      <c r="D13" s="45">
        <f>Receipts!E125</f>
        <v>370.05454545454546</v>
      </c>
      <c r="E13" s="45">
        <f>Receipts!E131</f>
        <v>379.54545454545456</v>
      </c>
      <c r="F13" s="45">
        <f>Receipts!E138</f>
        <v>460.90909090909093</v>
      </c>
      <c r="G13" s="45">
        <f>Receipts!E169</f>
        <v>476.54363636363615</v>
      </c>
      <c r="H13" s="45">
        <f>Receipts!E187</f>
        <v>448.09999999999991</v>
      </c>
      <c r="I13" s="45">
        <f>Receipts!E195</f>
        <v>375.53999999999996</v>
      </c>
      <c r="J13" s="45">
        <f>Receipts!E199</f>
        <v>152.91</v>
      </c>
      <c r="K13" s="45">
        <f>Receipts!E203</f>
        <v>403.18</v>
      </c>
      <c r="L13" s="45">
        <f>Receipts!E207</f>
        <v>292.28999999999996</v>
      </c>
      <c r="M13" s="45">
        <f>Receipts!E216</f>
        <v>549.92000000000007</v>
      </c>
      <c r="N13" s="45"/>
      <c r="O13" s="45">
        <f>SUM('AGM Summary 2018'!B13:M13)</f>
        <v>4476.0881818181806</v>
      </c>
    </row>
    <row r="14" spans="1:15" x14ac:dyDescent="0.25">
      <c r="A14" s="46" t="s">
        <v>12</v>
      </c>
      <c r="B14" s="47"/>
      <c r="C14" s="47"/>
      <c r="D14" s="47"/>
      <c r="E14" s="47"/>
      <c r="F14" s="47"/>
      <c r="G14" s="47"/>
      <c r="H14" s="47">
        <f>Receipts!M187</f>
        <v>44.62</v>
      </c>
      <c r="I14" s="47">
        <f>Receipts!M195</f>
        <v>0</v>
      </c>
      <c r="J14" s="47">
        <f>Receipts!M199</f>
        <v>0</v>
      </c>
      <c r="K14" s="47">
        <f>Receipts!M203</f>
        <v>0</v>
      </c>
      <c r="L14" s="47">
        <f>Receipts!M207</f>
        <v>0</v>
      </c>
      <c r="M14" s="47">
        <f>Receipts!M216</f>
        <v>0</v>
      </c>
      <c r="N14" s="47"/>
      <c r="O14" s="47">
        <f>SUM('AGM Summary 2018'!B14:M14)</f>
        <v>44.62</v>
      </c>
    </row>
    <row r="15" spans="1:15" s="7" customFormat="1" x14ac:dyDescent="0.25">
      <c r="A15" s="48" t="s">
        <v>326</v>
      </c>
      <c r="B15" s="49">
        <f>SUM('AGM Summary 2018'!B4:B14)</f>
        <v>5874.9299999999994</v>
      </c>
      <c r="C15" s="49">
        <f>SUM('AGM Summary 2018'!C4:C14)</f>
        <v>4758.45</v>
      </c>
      <c r="D15" s="49">
        <f>SUM('AGM Summary 2018'!D4:D14)</f>
        <v>4070.6</v>
      </c>
      <c r="E15" s="49">
        <f>SUM('AGM Summary 2018'!E4:E14)</f>
        <v>4675.0000000000009</v>
      </c>
      <c r="F15" s="49">
        <f>SUM('AGM Summary 2018'!F4:F14)</f>
        <v>20079.930000000004</v>
      </c>
      <c r="G15" s="49">
        <f>SUM('AGM Summary 2018'!G4:G14)</f>
        <v>5241.9800000000005</v>
      </c>
      <c r="H15" s="49">
        <f>SUM('AGM Summary 2018'!H4:H14)</f>
        <v>4973.5199999999995</v>
      </c>
      <c r="I15" s="49">
        <f>SUM('AGM Summary 2018'!I4:I14)</f>
        <v>4131</v>
      </c>
      <c r="J15" s="49">
        <f>SUM('AGM Summary 2018'!J4:J14)</f>
        <v>1682</v>
      </c>
      <c r="K15" s="49">
        <f>SUM('AGM Summary 2018'!K4:K14)</f>
        <v>4474.9400000000005</v>
      </c>
      <c r="L15" s="49">
        <f>SUM('AGM Summary 2018'!L4:L14)</f>
        <v>3239.29</v>
      </c>
      <c r="M15" s="49">
        <f>SUM('AGM Summary 2018'!M4:M14)</f>
        <v>6099.16</v>
      </c>
      <c r="N15" s="49"/>
      <c r="O15" s="50">
        <f>SUM('AGM Summary 2018'!B15:M15)</f>
        <v>69300.800000000003</v>
      </c>
    </row>
    <row r="16" spans="1:15" x14ac:dyDescent="0.25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</row>
    <row r="17" spans="1:15" x14ac:dyDescent="0.25">
      <c r="A17" s="39" t="s">
        <v>306</v>
      </c>
      <c r="B17" s="40" t="s">
        <v>308</v>
      </c>
      <c r="C17" s="40" t="s">
        <v>309</v>
      </c>
      <c r="D17" s="40" t="s">
        <v>310</v>
      </c>
      <c r="E17" s="40" t="s">
        <v>311</v>
      </c>
      <c r="F17" s="40" t="s">
        <v>312</v>
      </c>
      <c r="G17" s="40" t="s">
        <v>313</v>
      </c>
      <c r="H17" s="40" t="s">
        <v>314</v>
      </c>
      <c r="I17" s="40" t="s">
        <v>315</v>
      </c>
      <c r="J17" s="40" t="s">
        <v>316</v>
      </c>
      <c r="K17" s="40" t="s">
        <v>317</v>
      </c>
      <c r="L17" s="40" t="s">
        <v>318</v>
      </c>
      <c r="M17" s="40" t="s">
        <v>319</v>
      </c>
      <c r="N17" s="40"/>
      <c r="O17" s="41"/>
    </row>
    <row r="18" spans="1:15" x14ac:dyDescent="0.25">
      <c r="A18" s="17" t="s">
        <v>5</v>
      </c>
      <c r="B18" s="42">
        <f>Payments!F112</f>
        <v>304</v>
      </c>
      <c r="C18" s="42">
        <f>Payments!F124</f>
        <v>839.49727272727273</v>
      </c>
      <c r="D18" s="42">
        <f>Payments!F130</f>
        <v>110</v>
      </c>
      <c r="E18" s="42">
        <f>Payments!F137</f>
        <v>807.40909090909088</v>
      </c>
      <c r="F18" s="42">
        <f>Payments!F150</f>
        <v>1223.8000000000002</v>
      </c>
      <c r="G18" s="42">
        <f>Payments!F163</f>
        <v>714.73272727272729</v>
      </c>
      <c r="H18" s="42">
        <f>Payments!F169</f>
        <v>0</v>
      </c>
      <c r="I18" s="42">
        <f>Payments!F175</f>
        <v>39.950000000000003</v>
      </c>
      <c r="J18" s="42">
        <f>Payments!F185</f>
        <v>884.74</v>
      </c>
      <c r="K18" s="42">
        <f>Payments!F190</f>
        <v>0</v>
      </c>
      <c r="L18" s="42">
        <f>Payments!F205</f>
        <v>1493.38</v>
      </c>
      <c r="M18" s="42">
        <f>Payments!F211</f>
        <v>40.39</v>
      </c>
      <c r="N18" s="42"/>
      <c r="O18" s="52">
        <f>SUM('AGM Summary 2018'!B18:N18)</f>
        <v>6457.8990909090908</v>
      </c>
    </row>
    <row r="19" spans="1:15" x14ac:dyDescent="0.25">
      <c r="A19" s="9" t="s">
        <v>327</v>
      </c>
      <c r="B19" s="43">
        <f>Payments!G112</f>
        <v>523.57999999999993</v>
      </c>
      <c r="C19" s="43"/>
      <c r="D19" s="43">
        <f>Payments!G130</f>
        <v>577.53</v>
      </c>
      <c r="E19" s="43">
        <f>Payments!G137</f>
        <v>30</v>
      </c>
      <c r="F19" s="43">
        <f>Payments!G150</f>
        <v>514.5090909090909</v>
      </c>
      <c r="G19" s="43"/>
      <c r="H19" s="43">
        <f>Payments!G169</f>
        <v>544.69000000000005</v>
      </c>
      <c r="I19" s="43">
        <f>Payments!G175</f>
        <v>0</v>
      </c>
      <c r="J19" s="43">
        <f>Payments!G185</f>
        <v>541.59</v>
      </c>
      <c r="K19" s="43">
        <f>Payments!G190</f>
        <v>0</v>
      </c>
      <c r="L19" s="43">
        <f>Payments!G205</f>
        <v>615.98</v>
      </c>
      <c r="M19" s="43">
        <f>Payments!G211</f>
        <v>333.78</v>
      </c>
      <c r="N19" s="43"/>
      <c r="O19" s="52">
        <f>SUM('AGM Summary 2018'!B19:N19)</f>
        <v>3681.659090909091</v>
      </c>
    </row>
    <row r="20" spans="1:15" x14ac:dyDescent="0.25">
      <c r="A20" s="9" t="s">
        <v>328</v>
      </c>
      <c r="B20" s="43"/>
      <c r="C20" s="43"/>
      <c r="D20" s="43"/>
      <c r="E20" s="43">
        <f>Payments!H137</f>
        <v>17.37</v>
      </c>
      <c r="F20" s="43"/>
      <c r="G20" s="43">
        <f>Payments!H163</f>
        <v>29.52</v>
      </c>
      <c r="H20" s="43">
        <f>Payments!H169</f>
        <v>0</v>
      </c>
      <c r="I20" s="43">
        <f>Payments!H175</f>
        <v>54.59</v>
      </c>
      <c r="J20" s="43">
        <f>Payments!H185</f>
        <v>31.2</v>
      </c>
      <c r="K20" s="43">
        <f>Payments!H190</f>
        <v>0</v>
      </c>
      <c r="L20" s="43">
        <f>Payments!H205</f>
        <v>76.599999999999994</v>
      </c>
      <c r="M20" s="43">
        <f>Payments!H211</f>
        <v>0</v>
      </c>
      <c r="N20" s="43"/>
      <c r="O20" s="52">
        <f>SUM('AGM Summary 2018'!B20:N20)</f>
        <v>209.28</v>
      </c>
    </row>
    <row r="21" spans="1:15" x14ac:dyDescent="0.25">
      <c r="A21" s="9" t="s">
        <v>9</v>
      </c>
      <c r="B21" s="43"/>
      <c r="C21" s="43"/>
      <c r="D21" s="43"/>
      <c r="E21" s="43"/>
      <c r="F21" s="43"/>
      <c r="G21" s="43"/>
      <c r="H21" s="43"/>
      <c r="I21" s="43">
        <f>Payments!L175</f>
        <v>0</v>
      </c>
      <c r="J21" s="43">
        <f>Payments!L185</f>
        <v>0</v>
      </c>
      <c r="K21" s="43">
        <f>Payments!L190</f>
        <v>0</v>
      </c>
      <c r="L21" s="43">
        <f>Payments!L205</f>
        <v>0</v>
      </c>
      <c r="M21" s="43">
        <f>Payments!L211</f>
        <v>0</v>
      </c>
      <c r="N21" s="43"/>
      <c r="O21" s="52">
        <f>SUM('AGM Summary 2018'!B21:N21)</f>
        <v>0</v>
      </c>
    </row>
    <row r="22" spans="1:15" x14ac:dyDescent="0.25">
      <c r="A22" s="9" t="s">
        <v>329</v>
      </c>
      <c r="B22" s="43">
        <f>Payments!I112</f>
        <v>24</v>
      </c>
      <c r="C22" s="43">
        <f>Payments!I124</f>
        <v>572.26</v>
      </c>
      <c r="D22" s="43"/>
      <c r="E22" s="43">
        <f>Payments!I137</f>
        <v>39.95454545454546</v>
      </c>
      <c r="F22" s="43">
        <f>Payments!I150</f>
        <v>1668.0390909090911</v>
      </c>
      <c r="G22" s="43">
        <f>Payments!I163</f>
        <v>2275.8318181818186</v>
      </c>
      <c r="H22" s="43">
        <f>Payments!I169</f>
        <v>134.94999999999999</v>
      </c>
      <c r="I22" s="43">
        <f>Payments!I175</f>
        <v>0</v>
      </c>
      <c r="J22" s="43">
        <f>Payments!L185</f>
        <v>0</v>
      </c>
      <c r="K22" s="43">
        <f>Payments!I190</f>
        <v>177.5</v>
      </c>
      <c r="L22" s="43">
        <f>Payments!I205</f>
        <v>2061.59</v>
      </c>
      <c r="M22" s="43">
        <f>Payments!I211</f>
        <v>0</v>
      </c>
      <c r="N22" s="43"/>
      <c r="O22" s="52">
        <f>SUM('AGM Summary 2018'!B22:N22)</f>
        <v>6954.1254545454549</v>
      </c>
    </row>
    <row r="23" spans="1:15" x14ac:dyDescent="0.25">
      <c r="A23" s="9" t="s">
        <v>330</v>
      </c>
      <c r="B23" s="43"/>
      <c r="C23" s="43"/>
      <c r="D23" s="43">
        <f>Payments!K130</f>
        <v>235.45454545454544</v>
      </c>
      <c r="E23" s="43"/>
      <c r="F23" s="43">
        <f>Payments!K150</f>
        <v>140</v>
      </c>
      <c r="G23" s="43"/>
      <c r="H23" s="43"/>
      <c r="I23" s="43">
        <f>Payments!K175</f>
        <v>907.47</v>
      </c>
      <c r="J23" s="43">
        <f>Payments!K185</f>
        <v>0</v>
      </c>
      <c r="K23" s="43">
        <f>Payments!K190</f>
        <v>0</v>
      </c>
      <c r="L23" s="43">
        <f>Payments!K205</f>
        <v>0</v>
      </c>
      <c r="M23" s="43">
        <f>Payments!K211</f>
        <v>0</v>
      </c>
      <c r="N23" s="43"/>
      <c r="O23" s="52">
        <f>SUM('AGM Summary 2018'!B23:N23)</f>
        <v>1282.9245454545455</v>
      </c>
    </row>
    <row r="24" spans="1:15" x14ac:dyDescent="0.25">
      <c r="A24" s="9" t="s">
        <v>192</v>
      </c>
      <c r="B24" s="43">
        <f>Payments!M112</f>
        <v>13068</v>
      </c>
      <c r="C24" s="43">
        <f>Payments!M124</f>
        <v>0</v>
      </c>
      <c r="D24" s="43">
        <f>Payments!M130</f>
        <v>0</v>
      </c>
      <c r="E24" s="43">
        <f>Payments!P112</f>
        <v>0</v>
      </c>
      <c r="F24" s="43">
        <f>Payments!Q112</f>
        <v>0</v>
      </c>
      <c r="G24" s="43">
        <f>Payments!R112</f>
        <v>0</v>
      </c>
      <c r="H24" s="43">
        <f>Payments!S112</f>
        <v>0</v>
      </c>
      <c r="I24" s="43">
        <f>Payments!T112</f>
        <v>0</v>
      </c>
      <c r="J24" s="43">
        <f>Payments!U112</f>
        <v>0</v>
      </c>
      <c r="K24" s="43">
        <f>Payments!M190</f>
        <v>20.91</v>
      </c>
      <c r="L24" s="43">
        <f>Payments!W112</f>
        <v>0</v>
      </c>
      <c r="M24" s="43">
        <f>Payments!X112</f>
        <v>0</v>
      </c>
      <c r="N24" s="43"/>
      <c r="O24" s="52">
        <f>SUM(B24:M24)</f>
        <v>13088.91</v>
      </c>
    </row>
    <row r="25" spans="1:15" x14ac:dyDescent="0.25">
      <c r="A25" s="9" t="s">
        <v>331</v>
      </c>
      <c r="B25" s="43">
        <f>Payments!N112</f>
        <v>5</v>
      </c>
      <c r="C25" s="43">
        <f>Payments!N124</f>
        <v>5</v>
      </c>
      <c r="D25" s="43">
        <f>Payments!N130</f>
        <v>5</v>
      </c>
      <c r="E25" s="43">
        <f>Payments!N137</f>
        <v>5</v>
      </c>
      <c r="F25" s="43">
        <f>Payments!N150</f>
        <v>5</v>
      </c>
      <c r="G25" s="43">
        <f>Payments!N163</f>
        <v>5</v>
      </c>
      <c r="H25" s="43">
        <f>Payments!N169</f>
        <v>5</v>
      </c>
      <c r="I25" s="43">
        <f>Payments!N175</f>
        <v>5</v>
      </c>
      <c r="J25" s="43">
        <f>Payments!N185</f>
        <v>5</v>
      </c>
      <c r="K25" s="43">
        <f>Payments!N190</f>
        <v>5</v>
      </c>
      <c r="L25" s="43">
        <f>Payments!N205</f>
        <v>5</v>
      </c>
      <c r="M25" s="43">
        <f>Payments!N211</f>
        <v>5</v>
      </c>
      <c r="N25" s="43"/>
      <c r="O25" s="52">
        <f>SUM('AGM Summary 2018'!B25:N25)</f>
        <v>60</v>
      </c>
    </row>
    <row r="26" spans="1:15" x14ac:dyDescent="0.25">
      <c r="A26" s="44" t="s">
        <v>332</v>
      </c>
      <c r="B26" s="45">
        <f>Payments!E112</f>
        <v>85.568181818181827</v>
      </c>
      <c r="C26" s="45">
        <f>Payments!E124</f>
        <v>143.34636363636363</v>
      </c>
      <c r="D26" s="45">
        <f>Payments!E130</f>
        <v>92.295454545454547</v>
      </c>
      <c r="E26" s="45">
        <f>Payments!E137</f>
        <v>89.466363636363639</v>
      </c>
      <c r="F26" s="45">
        <f>Payments!E150</f>
        <v>356.33181818181816</v>
      </c>
      <c r="G26" s="45">
        <f>Payments!E163</f>
        <v>299.04545454545456</v>
      </c>
      <c r="H26" s="45">
        <f>Payments!E169</f>
        <v>66.89</v>
      </c>
      <c r="I26" s="45">
        <f>Payments!E175</f>
        <v>96.98</v>
      </c>
      <c r="J26" s="45">
        <f>Payments!E185</f>
        <v>153.73999999999998</v>
      </c>
      <c r="K26" s="45">
        <f>Payments!E190</f>
        <v>8.2899999999999991</v>
      </c>
      <c r="L26" s="45">
        <f>Payments!E205</f>
        <v>376.6</v>
      </c>
      <c r="M26" s="45">
        <f>Payments!E211</f>
        <v>8.120000000000001</v>
      </c>
      <c r="N26" s="45"/>
      <c r="O26" s="52">
        <f>SUM('AGM Summary 2018'!B26:N26)</f>
        <v>1776.6736363636364</v>
      </c>
    </row>
    <row r="27" spans="1:15" x14ac:dyDescent="0.25">
      <c r="A27" s="46" t="s">
        <v>11</v>
      </c>
      <c r="B27" s="47">
        <f>Payments!J112</f>
        <v>28.18181818181818</v>
      </c>
      <c r="C27" s="47">
        <f>Payments!J124</f>
        <v>521.63636363636363</v>
      </c>
      <c r="D27" s="47">
        <f>Payments!J130</f>
        <v>2600</v>
      </c>
      <c r="E27" s="47"/>
      <c r="F27" s="47">
        <f>Payments!J150</f>
        <v>16.82</v>
      </c>
      <c r="G27" s="47">
        <f>Payments!J163</f>
        <v>1375</v>
      </c>
      <c r="H27" s="47">
        <f>Payments!J169</f>
        <v>63785.93</v>
      </c>
      <c r="I27" s="47">
        <f>Payments!J175</f>
        <v>663</v>
      </c>
      <c r="J27" s="47">
        <f>Payments!J185</f>
        <v>229.9</v>
      </c>
      <c r="K27" s="47">
        <f>Payments!J190</f>
        <v>62</v>
      </c>
      <c r="L27" s="47">
        <f>Payments!J205</f>
        <v>682.82</v>
      </c>
      <c r="M27" s="47">
        <f>Payments!J211</f>
        <v>53</v>
      </c>
      <c r="N27" s="47"/>
      <c r="O27" s="52">
        <f>SUM('AGM Summary 2018'!B27:N27)</f>
        <v>70018.288181818178</v>
      </c>
    </row>
    <row r="28" spans="1:15" s="7" customFormat="1" x14ac:dyDescent="0.25">
      <c r="A28" s="48" t="s">
        <v>333</v>
      </c>
      <c r="B28" s="53">
        <f>SUM('AGM Summary 2018'!B18:B27)</f>
        <v>14038.33</v>
      </c>
      <c r="C28" s="53">
        <f>SUM('AGM Summary 2018'!C18:C27)</f>
        <v>2081.7399999999998</v>
      </c>
      <c r="D28" s="53">
        <f>SUM('AGM Summary 2018'!D18:D27)</f>
        <v>3620.2799999999997</v>
      </c>
      <c r="E28" s="53">
        <f>SUM('AGM Summary 2018'!E18:E27)</f>
        <v>989.2</v>
      </c>
      <c r="F28" s="53">
        <f>SUM('AGM Summary 2018'!F18:F27)</f>
        <v>3924.5000000000005</v>
      </c>
      <c r="G28" s="53">
        <f>SUM('AGM Summary 2018'!G18:G27)</f>
        <v>4699.130000000001</v>
      </c>
      <c r="H28" s="53">
        <f>SUM('AGM Summary 2018'!H18:H27)</f>
        <v>64537.46</v>
      </c>
      <c r="I28" s="53">
        <f>SUM('AGM Summary 2018'!I18:I27)</f>
        <v>1766.99</v>
      </c>
      <c r="J28" s="53">
        <f>SUM('AGM Summary 2018'!J18:J27)</f>
        <v>1846.17</v>
      </c>
      <c r="K28" s="53">
        <f>SUM('AGM Summary 2018'!K18:K27)</f>
        <v>273.7</v>
      </c>
      <c r="L28" s="53">
        <f>SUM('AGM Summary 2018'!L18:L27)</f>
        <v>5311.97</v>
      </c>
      <c r="M28" s="53">
        <f>SUM('AGM Summary 2018'!M18:M27)</f>
        <v>440.28999999999996</v>
      </c>
      <c r="N28" s="53">
        <f>SUM('AGM Summary 2018'!N18:N27)</f>
        <v>0</v>
      </c>
      <c r="O28" s="54">
        <f>SUM('AGM Summary 2018'!O18:O27)</f>
        <v>103529.76</v>
      </c>
    </row>
    <row r="29" spans="1:15" x14ac:dyDescent="0.25">
      <c r="A29" s="48" t="s">
        <v>334</v>
      </c>
      <c r="B29" s="55">
        <f>'AGM Summary 2018'!B15-'AGM Summary 2018'!B28</f>
        <v>-8163.4000000000005</v>
      </c>
      <c r="C29" s="55">
        <f>'AGM Summary 2018'!C15-'AGM Summary 2018'!C28</f>
        <v>2676.71</v>
      </c>
      <c r="D29" s="55">
        <f>'AGM Summary 2018'!D15-'AGM Summary 2018'!D28</f>
        <v>450.32000000000016</v>
      </c>
      <c r="E29" s="55">
        <f>'AGM Summary 2018'!E15-'AGM Summary 2018'!E28</f>
        <v>3685.8000000000011</v>
      </c>
      <c r="F29" s="55">
        <f>'AGM Summary 2018'!F15-'AGM Summary 2018'!F28</f>
        <v>16155.430000000004</v>
      </c>
      <c r="G29" s="55">
        <f>'AGM Summary 2018'!G15-'AGM Summary 2018'!G28</f>
        <v>542.84999999999945</v>
      </c>
      <c r="H29" s="55">
        <f>'AGM Summary 2018'!H15-'AGM Summary 2018'!H28</f>
        <v>-59563.94</v>
      </c>
      <c r="I29" s="55">
        <f>'AGM Summary 2018'!I15-'AGM Summary 2018'!I28</f>
        <v>2364.0100000000002</v>
      </c>
      <c r="J29" s="55">
        <f>'AGM Summary 2018'!J15-'AGM Summary 2018'!J28</f>
        <v>-164.17000000000007</v>
      </c>
      <c r="K29" s="55">
        <f>'AGM Summary 2018'!K15-'AGM Summary 2018'!K28</f>
        <v>4201.2400000000007</v>
      </c>
      <c r="L29" s="55">
        <f>'AGM Summary 2018'!L15-'AGM Summary 2018'!L28</f>
        <v>-2072.6800000000003</v>
      </c>
      <c r="M29" s="55">
        <f>'AGM Summary 2018'!M15-'AGM Summary 2018'!M28</f>
        <v>5658.87</v>
      </c>
      <c r="N29" s="55">
        <f>'AGM Summary 2018'!N15-'AGM Summary 2018'!N28</f>
        <v>0</v>
      </c>
      <c r="O29" s="56">
        <f>'AGM Summary 2018'!O15-'AGM Summary 2018'!O28</f>
        <v>-34228.959999999992</v>
      </c>
    </row>
    <row r="31" spans="1:15" x14ac:dyDescent="0.25">
      <c r="A31" s="7" t="s">
        <v>335</v>
      </c>
    </row>
    <row r="32" spans="1:15" x14ac:dyDescent="0.25">
      <c r="A32" s="57">
        <f>'AGM Summary 2017'!M31</f>
        <v>86931.205454545445</v>
      </c>
      <c r="B32" s="58">
        <f>'AGM Summary 2018'!A32+'AGM Summary 2018'!B29</f>
        <v>78767.805454545451</v>
      </c>
      <c r="C32" s="58">
        <f>'AGM Summary 2018'!B32+'AGM Summary 2018'!C29</f>
        <v>81444.515454545457</v>
      </c>
      <c r="D32" s="58">
        <f>'AGM Summary 2018'!C32+'AGM Summary 2018'!D29</f>
        <v>81894.835454545464</v>
      </c>
      <c r="E32" s="58">
        <f>'AGM Summary 2018'!D32+'AGM Summary 2018'!E29</f>
        <v>85580.635454545467</v>
      </c>
      <c r="F32" s="58">
        <f>'AGM Summary 2018'!E32+'AGM Summary 2018'!F29</f>
        <v>101736.06545454547</v>
      </c>
      <c r="G32" s="58">
        <f>'AGM Summary 2018'!F32+'AGM Summary 2018'!G29</f>
        <v>102278.91545454548</v>
      </c>
      <c r="H32" s="58">
        <f>'AGM Summary 2018'!G32+'AGM Summary 2018'!H29</f>
        <v>42714.975454545478</v>
      </c>
      <c r="I32" s="58">
        <f>'AGM Summary 2018'!H32+'AGM Summary 2018'!I29</f>
        <v>45078.98545454548</v>
      </c>
      <c r="J32" s="58">
        <f>'AGM Summary 2018'!I32+'AGM Summary 2018'!J29</f>
        <v>44914.815454545482</v>
      </c>
      <c r="K32" s="58">
        <f>'AGM Summary 2018'!J32+'AGM Summary 2018'!K29</f>
        <v>49116.05545454548</v>
      </c>
      <c r="L32" s="58">
        <f>'AGM Summary 2018'!K32+'AGM Summary 2018'!L29</f>
        <v>47043.375454545479</v>
      </c>
      <c r="M32" s="58">
        <f>'AGM Summary 2018'!L32+'AGM Summary 2018'!M29</f>
        <v>52702.245454545482</v>
      </c>
      <c r="N32" s="59"/>
      <c r="O32" s="58"/>
    </row>
  </sheetData>
  <mergeCells count="1">
    <mergeCell ref="A1:G1"/>
  </mergeCells>
  <pageMargins left="0.7" right="0.7" top="0.75" bottom="0.75" header="0.51180555555555496" footer="0.51180555555555496"/>
  <pageSetup paperSize="9" scale="51" firstPageNumber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zoomScaleNormal="100" workbookViewId="0">
      <selection activeCell="D23" sqref="D23"/>
    </sheetView>
  </sheetViews>
  <sheetFormatPr defaultRowHeight="15" x14ac:dyDescent="0.25"/>
  <cols>
    <col min="4" max="4" width="12.42578125" customWidth="1"/>
    <col min="5" max="5" width="12.28515625" customWidth="1"/>
    <col min="8" max="8" width="13.42578125" customWidth="1"/>
  </cols>
  <sheetData>
    <row r="1" spans="1:8" x14ac:dyDescent="0.25">
      <c r="A1" s="61" t="s">
        <v>336</v>
      </c>
      <c r="B1" s="61"/>
      <c r="C1" s="61"/>
      <c r="D1" s="61"/>
      <c r="E1" s="61"/>
      <c r="F1" s="61"/>
    </row>
    <row r="2" spans="1:8" x14ac:dyDescent="0.25">
      <c r="A2" s="61" t="s">
        <v>418</v>
      </c>
      <c r="B2" s="61"/>
      <c r="C2" s="61"/>
      <c r="D2" s="61"/>
      <c r="E2" s="61"/>
    </row>
    <row r="4" spans="1:8" ht="15.75" thickBot="1" x14ac:dyDescent="0.3">
      <c r="A4" s="63" t="s">
        <v>338</v>
      </c>
      <c r="E4" s="62">
        <f>'AGM Summary 2018'!A32</f>
        <v>86931.205454545445</v>
      </c>
    </row>
    <row r="6" spans="1:8" x14ac:dyDescent="0.25">
      <c r="A6" s="7" t="s">
        <v>388</v>
      </c>
      <c r="F6" s="7" t="s">
        <v>389</v>
      </c>
    </row>
    <row r="7" spans="1:8" x14ac:dyDescent="0.25">
      <c r="A7" s="63" t="s">
        <v>7</v>
      </c>
      <c r="D7" s="64">
        <f>'AGM Summary 2018'!O4</f>
        <v>5136.3345454545461</v>
      </c>
      <c r="F7" t="s">
        <v>5</v>
      </c>
      <c r="H7" s="64">
        <f>'AGM Summary 2018'!O18</f>
        <v>6457.8990909090908</v>
      </c>
    </row>
    <row r="8" spans="1:8" x14ac:dyDescent="0.25">
      <c r="A8" t="s">
        <v>5</v>
      </c>
      <c r="D8" s="64">
        <f>'AGM Summary 2018'!O5</f>
        <v>18089.994545454545</v>
      </c>
      <c r="F8" t="s">
        <v>339</v>
      </c>
      <c r="H8" s="64">
        <f>'AGM Summary 2018'!O19</f>
        <v>3681.659090909091</v>
      </c>
    </row>
    <row r="9" spans="1:8" x14ac:dyDescent="0.25">
      <c r="A9" t="s">
        <v>390</v>
      </c>
      <c r="D9" s="64">
        <f>'AGM Summary 2018'!O6</f>
        <v>2218.1863636363637</v>
      </c>
      <c r="F9" t="s">
        <v>341</v>
      </c>
      <c r="H9" s="64">
        <f>'AGM Summary 2018'!O20</f>
        <v>209.28</v>
      </c>
    </row>
    <row r="10" spans="1:8" x14ac:dyDescent="0.25">
      <c r="A10" t="s">
        <v>192</v>
      </c>
      <c r="D10" s="64">
        <f>'AGM Summary 2018'!O8</f>
        <v>5508.97</v>
      </c>
      <c r="F10" t="s">
        <v>391</v>
      </c>
      <c r="H10" s="64">
        <f>'AGM Summary 2018'!O23</f>
        <v>1282.9245454545455</v>
      </c>
    </row>
    <row r="11" spans="1:8" x14ac:dyDescent="0.25">
      <c r="A11" t="s">
        <v>343</v>
      </c>
      <c r="D11" s="64">
        <f>'AGM Summary 2018'!O10</f>
        <v>14688.396363636364</v>
      </c>
      <c r="F11" t="s">
        <v>343</v>
      </c>
      <c r="H11" s="64">
        <f>'AGM Summary 2018'!O22</f>
        <v>6954.1254545454549</v>
      </c>
    </row>
    <row r="12" spans="1:8" x14ac:dyDescent="0.25">
      <c r="A12" t="s">
        <v>9</v>
      </c>
      <c r="D12" s="64">
        <f>'AGM Summary 2018'!O9</f>
        <v>3041.91</v>
      </c>
      <c r="F12" t="s">
        <v>344</v>
      </c>
      <c r="H12" s="64">
        <f>'AGM Summary 2018'!O21</f>
        <v>0</v>
      </c>
    </row>
    <row r="13" spans="1:8" x14ac:dyDescent="0.25">
      <c r="A13" t="s">
        <v>12</v>
      </c>
      <c r="D13" s="64">
        <f>'AGM Summary 2018'!O14</f>
        <v>44.62</v>
      </c>
      <c r="F13" t="s">
        <v>345</v>
      </c>
      <c r="H13" s="64">
        <f>'AGM Summary 2018'!O25</f>
        <v>60</v>
      </c>
    </row>
    <row r="14" spans="1:8" x14ac:dyDescent="0.25">
      <c r="A14" t="s">
        <v>11</v>
      </c>
      <c r="D14" s="64">
        <f>'AGM Summary 2018'!O11</f>
        <v>1710.37</v>
      </c>
      <c r="F14" t="s">
        <v>11</v>
      </c>
      <c r="H14" s="64">
        <f>'AGM Summary 2018'!O27</f>
        <v>70018.288181818178</v>
      </c>
    </row>
    <row r="15" spans="1:8" x14ac:dyDescent="0.25">
      <c r="A15" t="s">
        <v>419</v>
      </c>
      <c r="D15" s="64">
        <f>'AGM Summary 2018'!O12</f>
        <v>14385.93</v>
      </c>
      <c r="F15" t="s">
        <v>192</v>
      </c>
      <c r="H15" s="64">
        <f>'AGM Summary 2018'!O24</f>
        <v>13088.91</v>
      </c>
    </row>
    <row r="16" spans="1:8" x14ac:dyDescent="0.25">
      <c r="A16" t="s">
        <v>4</v>
      </c>
      <c r="D16" s="117">
        <f>'AGM Summary 2018'!O13</f>
        <v>4476.0881818181806</v>
      </c>
      <c r="F16" t="s">
        <v>4</v>
      </c>
      <c r="H16" s="117">
        <f>'AGM Summary 2018'!O26</f>
        <v>1776.6736363636364</v>
      </c>
    </row>
    <row r="17" spans="1:8" ht="15.75" thickBot="1" x14ac:dyDescent="0.3">
      <c r="A17" s="7"/>
      <c r="D17" s="68">
        <f>SUM('AGM Reco 2018'!D7:D16)</f>
        <v>69300.800000000017</v>
      </c>
      <c r="H17" s="69">
        <f>SUM('AGM Reco 2018'!H7:H16)</f>
        <v>103529.76</v>
      </c>
    </row>
    <row r="18" spans="1:8" ht="15.75" thickTop="1" x14ac:dyDescent="0.25">
      <c r="A18" s="7"/>
      <c r="D18" s="70"/>
      <c r="H18" s="64"/>
    </row>
    <row r="19" spans="1:8" x14ac:dyDescent="0.25">
      <c r="D19" s="72"/>
      <c r="H19" s="64"/>
    </row>
    <row r="20" spans="1:8" ht="15.75" thickBot="1" x14ac:dyDescent="0.3">
      <c r="A20" s="71" t="s">
        <v>347</v>
      </c>
      <c r="D20" s="70"/>
      <c r="E20" s="62">
        <f>'AGM Reco 2018'!E4+'AGM Reco 2018'!D17-'AGM Reco 2018'!H17</f>
        <v>52702.245454545468</v>
      </c>
    </row>
    <row r="21" spans="1:8" ht="15.75" thickTop="1" x14ac:dyDescent="0.25">
      <c r="F21" s="7"/>
      <c r="G21" s="74" t="s">
        <v>348</v>
      </c>
      <c r="H21" s="78"/>
    </row>
    <row r="22" spans="1:8" x14ac:dyDescent="0.25">
      <c r="G22" s="1"/>
      <c r="H22" s="78"/>
    </row>
    <row r="23" spans="1:8" ht="15.75" thickBot="1" x14ac:dyDescent="0.3">
      <c r="H23" s="69">
        <f>'AGM Reco 2018'!E20+'AGM Reco 2018'!H21+'AGM Reco 2018'!H22</f>
        <v>52702.245454545468</v>
      </c>
    </row>
    <row r="24" spans="1:8" ht="15.75" thickTop="1" x14ac:dyDescent="0.25"/>
    <row r="25" spans="1:8" x14ac:dyDescent="0.25">
      <c r="A25" s="61" t="s">
        <v>421</v>
      </c>
      <c r="E25" s="72"/>
      <c r="F25" s="61" t="s">
        <v>351</v>
      </c>
    </row>
    <row r="26" spans="1:8" x14ac:dyDescent="0.25">
      <c r="A26" t="s">
        <v>354</v>
      </c>
      <c r="D26" s="64">
        <v>14163.89</v>
      </c>
      <c r="F26" t="s">
        <v>354</v>
      </c>
      <c r="H26" s="64">
        <v>39091.040000000001</v>
      </c>
    </row>
    <row r="27" spans="1:8" x14ac:dyDescent="0.25">
      <c r="A27" t="s">
        <v>12</v>
      </c>
      <c r="D27" s="64">
        <v>222.04</v>
      </c>
      <c r="F27" t="s">
        <v>12</v>
      </c>
      <c r="H27" s="64">
        <v>595.9</v>
      </c>
    </row>
    <row r="28" spans="1:8" ht="15.75" thickBot="1" x14ac:dyDescent="0.3">
      <c r="A28" t="s">
        <v>422</v>
      </c>
      <c r="D28" s="64">
        <f>D26+D27</f>
        <v>14385.93</v>
      </c>
      <c r="F28" s="71" t="s">
        <v>347</v>
      </c>
      <c r="H28" s="69">
        <f>H26+H27</f>
        <v>39686.94</v>
      </c>
    </row>
    <row r="29" spans="1:8" ht="16.5" thickTop="1" thickBot="1" x14ac:dyDescent="0.3">
      <c r="A29" s="71" t="s">
        <v>347</v>
      </c>
      <c r="D29" s="121">
        <v>0</v>
      </c>
      <c r="H29" s="64"/>
    </row>
    <row r="30" spans="1:8" ht="15.75" thickTop="1" x14ac:dyDescent="0.25">
      <c r="D30" s="64"/>
    </row>
    <row r="31" spans="1:8" x14ac:dyDescent="0.25">
      <c r="A31" s="89" t="s">
        <v>423</v>
      </c>
      <c r="D31" s="64"/>
      <c r="F31" s="61" t="s">
        <v>392</v>
      </c>
    </row>
    <row r="32" spans="1:8" x14ac:dyDescent="0.25">
      <c r="A32" t="s">
        <v>424</v>
      </c>
      <c r="D32" s="70">
        <v>60000</v>
      </c>
      <c r="F32" t="s">
        <v>354</v>
      </c>
      <c r="H32" s="64">
        <v>50348.15</v>
      </c>
    </row>
    <row r="33" spans="1:8" x14ac:dyDescent="0.25">
      <c r="A33" t="s">
        <v>359</v>
      </c>
      <c r="D33">
        <v>0</v>
      </c>
      <c r="F33" t="s">
        <v>12</v>
      </c>
      <c r="H33" s="64">
        <v>450.73</v>
      </c>
    </row>
    <row r="34" spans="1:8" ht="15.75" thickBot="1" x14ac:dyDescent="0.3">
      <c r="A34" s="119" t="s">
        <v>361</v>
      </c>
      <c r="D34" s="120">
        <v>60000</v>
      </c>
      <c r="F34" t="s">
        <v>420</v>
      </c>
      <c r="H34" s="64">
        <v>3785.93</v>
      </c>
    </row>
    <row r="35" spans="1:8" ht="16.5" thickTop="1" thickBot="1" x14ac:dyDescent="0.3">
      <c r="F35" s="71" t="s">
        <v>347</v>
      </c>
      <c r="H35" s="118">
        <f>SUM(H32:H34)</f>
        <v>54584.810000000005</v>
      </c>
    </row>
    <row r="36" spans="1:8" ht="15.75" thickTop="1" x14ac:dyDescent="0.25"/>
  </sheetData>
  <pageMargins left="0.28402777777777799" right="0.358333333333333" top="0.75" bottom="0.75" header="0.51180555555555496" footer="0.51180555555555496"/>
  <pageSetup paperSize="9" firstPageNumber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zoomScale="78" zoomScaleNormal="78" workbookViewId="0">
      <selection activeCell="D7" sqref="D7"/>
    </sheetView>
  </sheetViews>
  <sheetFormatPr defaultRowHeight="15" x14ac:dyDescent="0.25"/>
  <cols>
    <col min="1" max="1" width="33.42578125" customWidth="1"/>
    <col min="2" max="2" width="14" customWidth="1"/>
    <col min="3" max="3" width="12" customWidth="1"/>
    <col min="4" max="4" width="28.5703125" customWidth="1"/>
    <col min="5" max="5" width="16.5703125" customWidth="1"/>
  </cols>
  <sheetData>
    <row r="1" spans="1:5" x14ac:dyDescent="0.25">
      <c r="A1" s="132" t="s">
        <v>336</v>
      </c>
      <c r="B1" s="132"/>
      <c r="C1" s="132"/>
      <c r="D1" s="106"/>
    </row>
    <row r="2" spans="1:5" x14ac:dyDescent="0.25">
      <c r="A2" s="60">
        <v>43132</v>
      </c>
      <c r="B2" s="61"/>
      <c r="C2" s="61"/>
    </row>
    <row r="3" spans="1:5" x14ac:dyDescent="0.25">
      <c r="A3" s="101"/>
    </row>
    <row r="4" spans="1:5" ht="15.75" thickBot="1" x14ac:dyDescent="0.3">
      <c r="A4" s="114" t="s">
        <v>414</v>
      </c>
      <c r="C4" s="116">
        <f>'Reco Jan 18'!E27</f>
        <v>48837.885454545401</v>
      </c>
    </row>
    <row r="5" spans="1:5" ht="15.75" thickTop="1" x14ac:dyDescent="0.25">
      <c r="A5" s="101" t="s">
        <v>416</v>
      </c>
      <c r="C5">
        <v>305.94</v>
      </c>
    </row>
    <row r="6" spans="1:5" x14ac:dyDescent="0.25">
      <c r="A6" s="101"/>
      <c r="C6">
        <v>196</v>
      </c>
    </row>
    <row r="7" spans="1:5" x14ac:dyDescent="0.25">
      <c r="A7" s="101"/>
      <c r="C7">
        <v>48.89</v>
      </c>
    </row>
    <row r="8" spans="1:5" x14ac:dyDescent="0.25">
      <c r="A8" s="101"/>
      <c r="C8">
        <v>1243.68</v>
      </c>
    </row>
    <row r="9" spans="1:5" ht="15.75" thickBot="1" x14ac:dyDescent="0.3">
      <c r="A9" s="101"/>
      <c r="C9" s="116">
        <f>C4-C5-C6-C7-C8</f>
        <v>47043.375454545399</v>
      </c>
    </row>
    <row r="10" spans="1:5" ht="15.75" thickTop="1" x14ac:dyDescent="0.25">
      <c r="A10" s="101"/>
    </row>
    <row r="11" spans="1:5" ht="15.75" thickBot="1" x14ac:dyDescent="0.3">
      <c r="A11" s="7" t="s">
        <v>338</v>
      </c>
      <c r="C11" s="62">
        <f>'Reco Jan 18'!C20</f>
        <v>47043.375454545399</v>
      </c>
    </row>
    <row r="13" spans="1:5" x14ac:dyDescent="0.25">
      <c r="A13" s="7" t="s">
        <v>304</v>
      </c>
      <c r="D13" s="7" t="s">
        <v>306</v>
      </c>
    </row>
    <row r="14" spans="1:5" x14ac:dyDescent="0.25">
      <c r="A14" s="63" t="s">
        <v>7</v>
      </c>
      <c r="B14" s="64">
        <f>'AGM Summary 2018'!M4</f>
        <v>0</v>
      </c>
      <c r="D14" t="s">
        <v>5</v>
      </c>
      <c r="E14" s="65">
        <f>'AGM Summary 2018'!M18</f>
        <v>40.39</v>
      </c>
    </row>
    <row r="15" spans="1:5" x14ac:dyDescent="0.25">
      <c r="A15" t="s">
        <v>5</v>
      </c>
      <c r="B15" s="64">
        <f>'AGM Summary 2018'!M5</f>
        <v>721.82</v>
      </c>
      <c r="D15" t="s">
        <v>339</v>
      </c>
      <c r="E15" s="64">
        <f>'AGM Summary 2018'!M19</f>
        <v>333.78</v>
      </c>
    </row>
    <row r="16" spans="1:5" x14ac:dyDescent="0.25">
      <c r="A16" t="s">
        <v>340</v>
      </c>
      <c r="B16" s="64">
        <f>'AGM Summary 2018'!M6</f>
        <v>181.82</v>
      </c>
      <c r="D16" t="s">
        <v>341</v>
      </c>
      <c r="E16" s="64">
        <f>'AGM Summary 2018'!M20</f>
        <v>0</v>
      </c>
    </row>
    <row r="17" spans="1:5" x14ac:dyDescent="0.25">
      <c r="A17" t="s">
        <v>324</v>
      </c>
      <c r="B17" s="64">
        <f>'AGM Summary 2018'!M7</f>
        <v>0</v>
      </c>
      <c r="D17" t="s">
        <v>342</v>
      </c>
      <c r="E17" s="64">
        <f>'AGM Summary 2018'!M23</f>
        <v>0</v>
      </c>
    </row>
    <row r="18" spans="1:5" x14ac:dyDescent="0.25">
      <c r="A18" t="s">
        <v>192</v>
      </c>
      <c r="B18" s="64">
        <f>'AGM Summary 2018'!M8</f>
        <v>1181.82</v>
      </c>
      <c r="D18" t="s">
        <v>343</v>
      </c>
      <c r="E18" s="64">
        <f>'AGM Summary 2018'!M22</f>
        <v>0</v>
      </c>
    </row>
    <row r="19" spans="1:5" x14ac:dyDescent="0.25">
      <c r="A19" t="s">
        <v>343</v>
      </c>
      <c r="B19" s="64">
        <f>'AGM Summary 2018'!M10</f>
        <v>585.5</v>
      </c>
      <c r="D19" t="s">
        <v>192</v>
      </c>
      <c r="E19" s="64">
        <f>'AGM Summary 2018'!M24</f>
        <v>0</v>
      </c>
    </row>
    <row r="20" spans="1:5" x14ac:dyDescent="0.25">
      <c r="A20" t="s">
        <v>9</v>
      </c>
      <c r="B20" s="64">
        <f>'AGM Summary 2018'!M9</f>
        <v>2791.91</v>
      </c>
      <c r="D20" t="s">
        <v>344</v>
      </c>
      <c r="E20" s="64">
        <f>'AGM Summary 2018'!M21</f>
        <v>0</v>
      </c>
    </row>
    <row r="21" spans="1:5" x14ac:dyDescent="0.25">
      <c r="A21" t="s">
        <v>12</v>
      </c>
      <c r="B21" s="64">
        <f>'AGM Summary 2018'!M14</f>
        <v>0</v>
      </c>
      <c r="D21" t="s">
        <v>345</v>
      </c>
      <c r="E21" s="64">
        <f>'AGM Summary 2018'!M25</f>
        <v>5</v>
      </c>
    </row>
    <row r="22" spans="1:5" x14ac:dyDescent="0.25">
      <c r="A22" t="s">
        <v>11</v>
      </c>
      <c r="B22" s="64">
        <f>'AGM Summary 2018'!M11</f>
        <v>86.37</v>
      </c>
      <c r="D22" t="s">
        <v>11</v>
      </c>
      <c r="E22" s="64">
        <f>'AGM Summary 2018'!M27</f>
        <v>53</v>
      </c>
    </row>
    <row r="23" spans="1:5" x14ac:dyDescent="0.25">
      <c r="A23" t="s">
        <v>346</v>
      </c>
      <c r="B23" s="64">
        <f>'AGM Summary 2018'!M12</f>
        <v>0</v>
      </c>
      <c r="D23" s="66" t="s">
        <v>4</v>
      </c>
      <c r="E23" s="67">
        <f>'AGM Summary 2018'!M26</f>
        <v>8.120000000000001</v>
      </c>
    </row>
    <row r="24" spans="1:5" x14ac:dyDescent="0.25">
      <c r="A24" s="66" t="s">
        <v>4</v>
      </c>
      <c r="B24" s="67">
        <f>'AGM Summary 2018'!M13</f>
        <v>549.92000000000007</v>
      </c>
      <c r="E24" s="64"/>
    </row>
    <row r="25" spans="1:5" ht="15.75" thickBot="1" x14ac:dyDescent="0.3">
      <c r="B25" s="68">
        <f>SUM(B14:B24)</f>
        <v>6099.16</v>
      </c>
      <c r="C25" s="7"/>
      <c r="E25" s="69">
        <f>SUM(E14:E24)</f>
        <v>440.28999999999996</v>
      </c>
    </row>
    <row r="26" spans="1:5" ht="15.75" thickTop="1" x14ac:dyDescent="0.25">
      <c r="A26" s="7"/>
      <c r="B26" s="70"/>
      <c r="D26" s="7"/>
    </row>
    <row r="27" spans="1:5" ht="15.75" thickBot="1" x14ac:dyDescent="0.3">
      <c r="A27" s="71" t="s">
        <v>347</v>
      </c>
      <c r="B27" s="72"/>
      <c r="C27" s="73">
        <f>C11+B25-E25</f>
        <v>52702.245454545402</v>
      </c>
      <c r="E27" s="64"/>
    </row>
    <row r="28" spans="1:5" ht="15.75" thickTop="1" x14ac:dyDescent="0.25">
      <c r="A28" s="7"/>
      <c r="B28" s="70"/>
      <c r="D28" s="74" t="s">
        <v>348</v>
      </c>
      <c r="E28" s="38"/>
    </row>
    <row r="29" spans="1:5" x14ac:dyDescent="0.25">
      <c r="A29" s="7"/>
      <c r="B29" s="70"/>
      <c r="E29" s="38"/>
    </row>
    <row r="30" spans="1:5" x14ac:dyDescent="0.25">
      <c r="A30" s="7"/>
      <c r="B30" s="70"/>
      <c r="D30" s="74"/>
      <c r="E30" s="38"/>
    </row>
    <row r="31" spans="1:5" x14ac:dyDescent="0.25">
      <c r="A31" s="7"/>
      <c r="B31" s="70"/>
      <c r="D31" s="74"/>
      <c r="E31" s="107"/>
    </row>
    <row r="32" spans="1:5" x14ac:dyDescent="0.25">
      <c r="A32" s="7"/>
      <c r="B32" s="70"/>
      <c r="D32" s="1"/>
      <c r="E32" s="38"/>
    </row>
    <row r="33" spans="1:5" ht="15.75" thickBot="1" x14ac:dyDescent="0.3">
      <c r="D33" s="61" t="s">
        <v>415</v>
      </c>
      <c r="E33" s="115">
        <f>C27+E28+E29+E30+E31</f>
        <v>52702.245454545402</v>
      </c>
    </row>
    <row r="34" spans="1:5" ht="15.75" thickTop="1" x14ac:dyDescent="0.25"/>
    <row r="35" spans="1:5" x14ac:dyDescent="0.25">
      <c r="A35" s="61" t="s">
        <v>350</v>
      </c>
      <c r="D35" s="61" t="s">
        <v>351</v>
      </c>
    </row>
    <row r="36" spans="1:5" x14ac:dyDescent="0.25">
      <c r="A36" s="133" t="s">
        <v>352</v>
      </c>
      <c r="B36" s="133"/>
      <c r="D36" s="133" t="s">
        <v>353</v>
      </c>
      <c r="E36" s="133"/>
    </row>
    <row r="37" spans="1:5" x14ac:dyDescent="0.25">
      <c r="A37" t="s">
        <v>354</v>
      </c>
      <c r="B37" s="64">
        <v>54584.81</v>
      </c>
      <c r="D37" t="s">
        <v>354</v>
      </c>
      <c r="E37" s="64">
        <v>39686.94</v>
      </c>
    </row>
    <row r="38" spans="1:5" x14ac:dyDescent="0.25">
      <c r="A38" t="s">
        <v>12</v>
      </c>
      <c r="B38" s="64">
        <v>0</v>
      </c>
      <c r="D38" t="s">
        <v>12</v>
      </c>
      <c r="E38" s="64">
        <v>0</v>
      </c>
    </row>
    <row r="39" spans="1:5" ht="15.75" thickBot="1" x14ac:dyDescent="0.3">
      <c r="A39" s="77" t="s">
        <v>355</v>
      </c>
      <c r="B39" s="69">
        <f>B37+B38</f>
        <v>54584.81</v>
      </c>
      <c r="D39" s="77" t="s">
        <v>347</v>
      </c>
      <c r="E39" s="69">
        <f>E37+E38</f>
        <v>39686.94</v>
      </c>
    </row>
    <row r="40" spans="1:5" ht="15.75" thickTop="1" x14ac:dyDescent="0.25"/>
    <row r="41" spans="1:5" x14ac:dyDescent="0.25">
      <c r="B41" s="90"/>
    </row>
    <row r="42" spans="1:5" x14ac:dyDescent="0.25">
      <c r="A42" s="92"/>
      <c r="B42" s="96"/>
      <c r="D42" s="89" t="s">
        <v>356</v>
      </c>
    </row>
    <row r="43" spans="1:5" x14ac:dyDescent="0.25">
      <c r="D43" t="s">
        <v>357</v>
      </c>
    </row>
    <row r="44" spans="1:5" x14ac:dyDescent="0.25">
      <c r="D44" t="s">
        <v>358</v>
      </c>
      <c r="E44" s="90">
        <v>60000</v>
      </c>
    </row>
    <row r="45" spans="1:5" x14ac:dyDescent="0.25">
      <c r="D45" t="s">
        <v>359</v>
      </c>
      <c r="E45" s="90">
        <v>0</v>
      </c>
    </row>
    <row r="46" spans="1:5" ht="15.75" thickBot="1" x14ac:dyDescent="0.3">
      <c r="D46" s="92" t="s">
        <v>347</v>
      </c>
      <c r="E46" s="91">
        <v>60000</v>
      </c>
    </row>
    <row r="47" spans="1:5" ht="15.75" thickTop="1" x14ac:dyDescent="0.25"/>
  </sheetData>
  <mergeCells count="3">
    <mergeCell ref="A1:C1"/>
    <mergeCell ref="A36:B36"/>
    <mergeCell ref="D36:E36"/>
  </mergeCells>
  <pageMargins left="0.25" right="0.25" top="0.75" bottom="0.75" header="0.3" footer="0.3"/>
  <pageSetup paperSize="9" scale="85" firstPageNumber="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zoomScale="78" zoomScaleNormal="78" workbookViewId="0">
      <selection activeCell="E27" sqref="E27"/>
    </sheetView>
  </sheetViews>
  <sheetFormatPr defaultRowHeight="15" x14ac:dyDescent="0.25"/>
  <cols>
    <col min="1" max="1" width="33.42578125" customWidth="1"/>
    <col min="2" max="2" width="14" customWidth="1"/>
    <col min="3" max="3" width="12" customWidth="1"/>
    <col min="4" max="4" width="28.5703125" customWidth="1"/>
    <col min="5" max="5" width="16.5703125" customWidth="1"/>
  </cols>
  <sheetData>
    <row r="1" spans="1:5" x14ac:dyDescent="0.25">
      <c r="A1" s="132" t="s">
        <v>336</v>
      </c>
      <c r="B1" s="132"/>
      <c r="C1" s="132"/>
      <c r="D1" s="105"/>
    </row>
    <row r="2" spans="1:5" x14ac:dyDescent="0.25">
      <c r="A2" s="60">
        <v>43101</v>
      </c>
      <c r="B2" s="61"/>
      <c r="C2" s="61"/>
    </row>
    <row r="3" spans="1:5" x14ac:dyDescent="0.25">
      <c r="A3" s="101"/>
    </row>
    <row r="4" spans="1:5" ht="15.75" thickBot="1" x14ac:dyDescent="0.3">
      <c r="A4" s="7" t="s">
        <v>338</v>
      </c>
      <c r="C4" s="62">
        <f>'Reco NovDec 17'!C20</f>
        <v>49116.0554545454</v>
      </c>
    </row>
    <row r="6" spans="1:5" x14ac:dyDescent="0.25">
      <c r="A6" s="7" t="s">
        <v>304</v>
      </c>
      <c r="D6" s="7" t="s">
        <v>306</v>
      </c>
    </row>
    <row r="7" spans="1:5" x14ac:dyDescent="0.25">
      <c r="A7" s="63" t="s">
        <v>7</v>
      </c>
      <c r="B7" s="64">
        <f>'AGM Summary 2018'!L4</f>
        <v>0</v>
      </c>
      <c r="D7" t="s">
        <v>5</v>
      </c>
      <c r="E7" s="65">
        <f>'AGM Summary 2018'!L18</f>
        <v>1493.38</v>
      </c>
    </row>
    <row r="8" spans="1:5" x14ac:dyDescent="0.25">
      <c r="A8" t="s">
        <v>5</v>
      </c>
      <c r="B8" s="64">
        <f>'AGM Summary 2018'!L5</f>
        <v>0</v>
      </c>
      <c r="D8" t="s">
        <v>339</v>
      </c>
      <c r="E8" s="64">
        <f>'AGM Summary 2018'!L19</f>
        <v>615.98</v>
      </c>
    </row>
    <row r="9" spans="1:5" x14ac:dyDescent="0.25">
      <c r="A9" t="s">
        <v>340</v>
      </c>
      <c r="B9" s="64">
        <f>'AGM Summary 2018'!L6</f>
        <v>1400</v>
      </c>
      <c r="D9" t="s">
        <v>341</v>
      </c>
      <c r="E9" s="64">
        <f>'AGM Summary 2018'!L20</f>
        <v>76.599999999999994</v>
      </c>
    </row>
    <row r="10" spans="1:5" x14ac:dyDescent="0.25">
      <c r="A10" t="s">
        <v>324</v>
      </c>
      <c r="B10" s="64">
        <f>'AGM Summary 2018'!L7</f>
        <v>0</v>
      </c>
      <c r="D10" t="s">
        <v>342</v>
      </c>
      <c r="E10" s="64">
        <f>'AGM Summary 2018'!L23</f>
        <v>0</v>
      </c>
    </row>
    <row r="11" spans="1:5" x14ac:dyDescent="0.25">
      <c r="A11" t="s">
        <v>192</v>
      </c>
      <c r="B11" s="64">
        <f>'AGM Summary 2018'!L8</f>
        <v>0</v>
      </c>
      <c r="D11" t="s">
        <v>343</v>
      </c>
      <c r="E11" s="64">
        <f>'AGM Summary 2018'!L22</f>
        <v>2061.59</v>
      </c>
    </row>
    <row r="12" spans="1:5" x14ac:dyDescent="0.25">
      <c r="A12" t="s">
        <v>343</v>
      </c>
      <c r="B12" s="64">
        <f>'AGM Summary 2018'!L10</f>
        <v>1547</v>
      </c>
      <c r="D12" t="s">
        <v>192</v>
      </c>
      <c r="E12" s="64">
        <f>'AGM Summary 2018'!L24</f>
        <v>0</v>
      </c>
    </row>
    <row r="13" spans="1:5" x14ac:dyDescent="0.25">
      <c r="A13" t="s">
        <v>9</v>
      </c>
      <c r="B13" s="64">
        <f>'AGM Summary 2018'!L9</f>
        <v>0</v>
      </c>
      <c r="D13" t="s">
        <v>344</v>
      </c>
      <c r="E13" s="64">
        <f>'AGM Summary 2018'!L21</f>
        <v>0</v>
      </c>
    </row>
    <row r="14" spans="1:5" x14ac:dyDescent="0.25">
      <c r="A14" t="s">
        <v>12</v>
      </c>
      <c r="B14" s="64">
        <f>'AGM Summary 2018'!L14</f>
        <v>0</v>
      </c>
      <c r="D14" t="s">
        <v>345</v>
      </c>
      <c r="E14" s="64">
        <f>'AGM Summary 2018'!L25</f>
        <v>5</v>
      </c>
    </row>
    <row r="15" spans="1:5" x14ac:dyDescent="0.25">
      <c r="A15" t="s">
        <v>11</v>
      </c>
      <c r="B15" s="64">
        <f>'AGM Summary 2018'!L11</f>
        <v>0</v>
      </c>
      <c r="D15" t="s">
        <v>11</v>
      </c>
      <c r="E15" s="64">
        <f>'AGM Summary 2018'!L27</f>
        <v>682.82</v>
      </c>
    </row>
    <row r="16" spans="1:5" x14ac:dyDescent="0.25">
      <c r="A16" t="s">
        <v>346</v>
      </c>
      <c r="B16" s="64">
        <f>'AGM Summary 2018'!L12</f>
        <v>0</v>
      </c>
      <c r="D16" s="66" t="s">
        <v>4</v>
      </c>
      <c r="E16" s="67">
        <f>'AGM Summary 2018'!L26</f>
        <v>376.6</v>
      </c>
    </row>
    <row r="17" spans="1:5" x14ac:dyDescent="0.25">
      <c r="A17" s="66" t="s">
        <v>4</v>
      </c>
      <c r="B17" s="67">
        <f>'AGM Summary 2018'!L13</f>
        <v>292.28999999999996</v>
      </c>
      <c r="E17" s="64"/>
    </row>
    <row r="18" spans="1:5" ht="15.75" thickBot="1" x14ac:dyDescent="0.3">
      <c r="B18" s="68">
        <f>SUM(B7:B17)</f>
        <v>3239.29</v>
      </c>
      <c r="C18" s="7"/>
      <c r="E18" s="69">
        <f>SUM(E7:E17)</f>
        <v>5311.97</v>
      </c>
    </row>
    <row r="19" spans="1:5" ht="15.75" thickTop="1" x14ac:dyDescent="0.25">
      <c r="A19" s="7"/>
      <c r="B19" s="70"/>
      <c r="D19" s="7"/>
    </row>
    <row r="20" spans="1:5" ht="15.75" thickBot="1" x14ac:dyDescent="0.3">
      <c r="A20" s="71" t="s">
        <v>347</v>
      </c>
      <c r="B20" s="72"/>
      <c r="C20" s="73">
        <f>C4+B18-E18</f>
        <v>47043.375454545399</v>
      </c>
      <c r="E20" s="64"/>
    </row>
    <row r="21" spans="1:5" ht="15.75" thickTop="1" x14ac:dyDescent="0.25">
      <c r="A21" s="7"/>
      <c r="B21" s="70"/>
      <c r="D21" s="74" t="s">
        <v>348</v>
      </c>
      <c r="E21" s="38">
        <f>Payments!D195</f>
        <v>305.94</v>
      </c>
    </row>
    <row r="22" spans="1:5" x14ac:dyDescent="0.25">
      <c r="A22" s="7"/>
      <c r="B22" s="70"/>
      <c r="D22" s="74"/>
      <c r="E22" s="38">
        <f>Payments!D197</f>
        <v>196</v>
      </c>
    </row>
    <row r="23" spans="1:5" x14ac:dyDescent="0.25">
      <c r="A23" s="7"/>
      <c r="B23" s="70"/>
      <c r="D23" s="74"/>
      <c r="E23" s="38">
        <f>Payments!D201</f>
        <v>48.89</v>
      </c>
    </row>
    <row r="24" spans="1:5" x14ac:dyDescent="0.25">
      <c r="A24" s="7"/>
      <c r="B24" s="70"/>
      <c r="D24" s="74"/>
      <c r="E24" s="38">
        <f>Payments!D202</f>
        <v>1243.68</v>
      </c>
    </row>
    <row r="25" spans="1:5" x14ac:dyDescent="0.25">
      <c r="A25" s="7"/>
      <c r="B25" s="70"/>
      <c r="D25" s="74"/>
      <c r="E25" s="107"/>
    </row>
    <row r="26" spans="1:5" x14ac:dyDescent="0.25">
      <c r="A26" s="7"/>
      <c r="B26" s="70"/>
      <c r="D26" s="1"/>
      <c r="E26" s="38"/>
    </row>
    <row r="27" spans="1:5" ht="15.75" thickBot="1" x14ac:dyDescent="0.3">
      <c r="D27" s="61" t="s">
        <v>349</v>
      </c>
      <c r="E27" s="69">
        <f>C20+E21+E22+E23+E24</f>
        <v>48837.885454545401</v>
      </c>
    </row>
    <row r="28" spans="1:5" ht="15.75" thickTop="1" x14ac:dyDescent="0.25"/>
    <row r="29" spans="1:5" x14ac:dyDescent="0.25">
      <c r="A29" s="61" t="s">
        <v>350</v>
      </c>
      <c r="D29" s="61" t="s">
        <v>351</v>
      </c>
    </row>
    <row r="30" spans="1:5" x14ac:dyDescent="0.25">
      <c r="A30" s="133" t="s">
        <v>352</v>
      </c>
      <c r="B30" s="133"/>
      <c r="D30" s="133" t="s">
        <v>353</v>
      </c>
      <c r="E30" s="133"/>
    </row>
    <row r="31" spans="1:5" x14ac:dyDescent="0.25">
      <c r="A31" t="s">
        <v>354</v>
      </c>
      <c r="B31" s="64">
        <v>54584.81</v>
      </c>
      <c r="D31" t="s">
        <v>354</v>
      </c>
      <c r="E31" s="64">
        <v>39686.94</v>
      </c>
    </row>
    <row r="32" spans="1:5" x14ac:dyDescent="0.25">
      <c r="A32" t="s">
        <v>12</v>
      </c>
      <c r="B32" s="64">
        <v>0</v>
      </c>
      <c r="D32" t="s">
        <v>12</v>
      </c>
      <c r="E32" s="64">
        <v>0</v>
      </c>
    </row>
    <row r="33" spans="1:5" ht="15.75" thickBot="1" x14ac:dyDescent="0.3">
      <c r="A33" s="77" t="s">
        <v>355</v>
      </c>
      <c r="B33" s="69">
        <f>B31+B32</f>
        <v>54584.81</v>
      </c>
      <c r="D33" s="77" t="s">
        <v>347</v>
      </c>
      <c r="E33" s="69">
        <f>E31+E32</f>
        <v>39686.94</v>
      </c>
    </row>
    <row r="34" spans="1:5" ht="15.75" thickTop="1" x14ac:dyDescent="0.25"/>
    <row r="35" spans="1:5" x14ac:dyDescent="0.25">
      <c r="B35" s="90"/>
    </row>
    <row r="36" spans="1:5" x14ac:dyDescent="0.25">
      <c r="A36" s="92"/>
      <c r="B36" s="96"/>
      <c r="D36" s="89" t="s">
        <v>356</v>
      </c>
    </row>
    <row r="37" spans="1:5" x14ac:dyDescent="0.25">
      <c r="D37" t="s">
        <v>357</v>
      </c>
    </row>
    <row r="38" spans="1:5" x14ac:dyDescent="0.25">
      <c r="D38" t="s">
        <v>358</v>
      </c>
      <c r="E38" s="90">
        <v>60000</v>
      </c>
    </row>
    <row r="39" spans="1:5" x14ac:dyDescent="0.25">
      <c r="D39" t="s">
        <v>359</v>
      </c>
      <c r="E39" s="90">
        <v>0</v>
      </c>
    </row>
    <row r="40" spans="1:5" ht="15.75" thickBot="1" x14ac:dyDescent="0.3">
      <c r="D40" s="92" t="s">
        <v>347</v>
      </c>
      <c r="E40" s="91">
        <v>60000</v>
      </c>
    </row>
    <row r="41" spans="1:5" ht="15.75" thickTop="1" x14ac:dyDescent="0.25"/>
  </sheetData>
  <mergeCells count="3">
    <mergeCell ref="A1:C1"/>
    <mergeCell ref="A30:B30"/>
    <mergeCell ref="D30:E30"/>
  </mergeCells>
  <pageMargins left="0.25" right="0.25" top="0.75" bottom="0.75" header="0.3" footer="0.3"/>
  <pageSetup paperSize="9" scale="85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27</vt:i4>
      </vt:variant>
    </vt:vector>
  </HeadingPairs>
  <TitlesOfParts>
    <vt:vector size="51" baseType="lpstr">
      <vt:lpstr>Receipts</vt:lpstr>
      <vt:lpstr>Payments</vt:lpstr>
      <vt:lpstr>Balance</vt:lpstr>
      <vt:lpstr>AGM Summary 2019</vt:lpstr>
      <vt:lpstr>Reco Mar 18</vt:lpstr>
      <vt:lpstr>AGM Summary 2018</vt:lpstr>
      <vt:lpstr>AGM Reco 2018</vt:lpstr>
      <vt:lpstr>Reco Feb 18</vt:lpstr>
      <vt:lpstr>Reco Jan 18</vt:lpstr>
      <vt:lpstr>Reco NovDec 17</vt:lpstr>
      <vt:lpstr>Reco Oct 17</vt:lpstr>
      <vt:lpstr>Reco Sep 17 </vt:lpstr>
      <vt:lpstr>Reco Aug 17</vt:lpstr>
      <vt:lpstr>Reco AprMayJunJul 17</vt:lpstr>
      <vt:lpstr>Reco Mar 17</vt:lpstr>
      <vt:lpstr>AGM Summary 2017</vt:lpstr>
      <vt:lpstr>AGM Reco 2017</vt:lpstr>
      <vt:lpstr>Reco Feb 17</vt:lpstr>
      <vt:lpstr>Reco Nov Dec Jan 16_17</vt:lpstr>
      <vt:lpstr>Reco Oct 16</vt:lpstr>
      <vt:lpstr>Reco Sep 16</vt:lpstr>
      <vt:lpstr>Reco Jul Aug 16</vt:lpstr>
      <vt:lpstr>Reco Jun 16</vt:lpstr>
      <vt:lpstr>Reco Apr May 16</vt:lpstr>
      <vt:lpstr>Balance!Print_Area</vt:lpstr>
      <vt:lpstr>Payments!Print_Area</vt:lpstr>
      <vt:lpstr>Receipts!Print_Area</vt:lpstr>
      <vt:lpstr>Balance!Print_Area_0</vt:lpstr>
      <vt:lpstr>Payments!Print_Area_0</vt:lpstr>
      <vt:lpstr>Receipts!Print_Area_0</vt:lpstr>
      <vt:lpstr>Balance!Print_Area_0_0</vt:lpstr>
      <vt:lpstr>Payments!Print_Area_0_0</vt:lpstr>
      <vt:lpstr>Receipts!Print_Area_0_0</vt:lpstr>
      <vt:lpstr>Balance!Print_Area_0_0_0</vt:lpstr>
      <vt:lpstr>Payments!Print_Area_0_0_0</vt:lpstr>
      <vt:lpstr>Receipts!Print_Area_0_0_0</vt:lpstr>
      <vt:lpstr>Balance!Print_Area_0_0_0_0</vt:lpstr>
      <vt:lpstr>Payments!Print_Area_0_0_0_0</vt:lpstr>
      <vt:lpstr>Receipts!Print_Area_0_0_0_0</vt:lpstr>
      <vt:lpstr>Balance!Print_Area_0_0_0_0_0</vt:lpstr>
      <vt:lpstr>Payments!Print_Area_0_0_0_0_0</vt:lpstr>
      <vt:lpstr>Receipts!Print_Area_0_0_0_0_0</vt:lpstr>
      <vt:lpstr>Balance!Print_Area_0_0_0_0_0_0</vt:lpstr>
      <vt:lpstr>Payments!Print_Area_0_0_0_0_0_0</vt:lpstr>
      <vt:lpstr>Receipts!Print_Area_0_0_0_0_0_0</vt:lpstr>
      <vt:lpstr>Balance!Print_Area_0_0_0_0_0_0_0</vt:lpstr>
      <vt:lpstr>Payments!Print_Area_0_0_0_0_0_0_0</vt:lpstr>
      <vt:lpstr>Receipts!Print_Area_0_0_0_0_0_0_0</vt:lpstr>
      <vt:lpstr>Balance!Print_Titles</vt:lpstr>
      <vt:lpstr>Payments!Print_Titles</vt:lpstr>
      <vt:lpstr>Receipts!Print_Titles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DONEY Janine</cp:lastModifiedBy>
  <cp:revision>46</cp:revision>
  <cp:lastPrinted>2018-05-01T07:27:46Z</cp:lastPrinted>
  <dcterms:created xsi:type="dcterms:W3CDTF">2016-06-12T02:22:21Z</dcterms:created>
  <dcterms:modified xsi:type="dcterms:W3CDTF">2018-05-03T02:22:55Z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